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SS186-088\Desktop\excelcf\使用期限あり\"/>
    </mc:Choice>
  </mc:AlternateContent>
  <xr:revisionPtr revIDLastSave="0" documentId="13_ncr:1_{84F2E40F-AF92-4294-99B4-4AF274BE7A1F}" xr6:coauthVersionLast="47" xr6:coauthVersionMax="47" xr10:uidLastSave="{00000000-0000-0000-0000-000000000000}"/>
  <workbookProtection workbookAlgorithmName="SHA-512" workbookHashValue="66tZZsmu57IUyXsqXsY0LpOXPAivzWEU+zFA5MKlJibdYYnykPewt5d+G3NeRUwcm4HdUzBY70USHZAqrYLBtQ==" workbookSaltValue="+fXq0BVJllGeTUxxGfzEuw==" workbookSpinCount="100000" lockStructure="1"/>
  <bookViews>
    <workbookView xWindow="-120" yWindow="-120" windowWidth="29040" windowHeight="15990" tabRatio="821" xr2:uid="{00000000-000D-0000-FFFF-FFFF00000000}"/>
  </bookViews>
  <sheets>
    <sheet name="使い方" sheetId="28"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33" l="1"/>
  <c r="G56" i="33"/>
  <c r="G52" i="33"/>
  <c r="M49" i="33"/>
  <c r="M53" i="33" s="1"/>
  <c r="M57" i="33" s="1"/>
  <c r="M48" i="33"/>
  <c r="C48" i="33"/>
  <c r="C47" i="33"/>
  <c r="C46" i="33"/>
  <c r="M47" i="33" s="1"/>
  <c r="M51" i="33" s="1"/>
  <c r="M55" i="33" s="1"/>
  <c r="C45" i="33"/>
  <c r="M46" i="33" s="1"/>
  <c r="N46" i="33" s="1"/>
  <c r="O46" i="33" s="1"/>
  <c r="O50" i="33" s="1"/>
  <c r="O54" i="33" s="1"/>
  <c r="G42" i="33"/>
  <c r="L35" i="33"/>
  <c r="L33" i="33"/>
  <c r="G36" i="33" s="1"/>
  <c r="G23" i="33"/>
  <c r="G21" i="33"/>
  <c r="N15" i="33"/>
  <c r="O15" i="33" s="1"/>
  <c r="P15" i="33" s="1"/>
  <c r="Q15" i="33" s="1"/>
  <c r="R15" i="33" s="1"/>
  <c r="S15" i="33" s="1"/>
  <c r="T15" i="33" s="1"/>
  <c r="U15" i="33" s="1"/>
  <c r="V15" i="33" s="1"/>
  <c r="W15" i="33" s="1"/>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M15" i="33"/>
  <c r="M14" i="33"/>
  <c r="N14" i="33" s="1"/>
  <c r="O14" i="33" s="1"/>
  <c r="P14" i="33" s="1"/>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M13" i="33"/>
  <c r="N13" i="33" s="1"/>
  <c r="O13" i="33" s="1"/>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s="1"/>
  <c r="AP13" i="33" s="1"/>
  <c r="AQ13" i="33" s="1"/>
  <c r="AR13" i="33" s="1"/>
  <c r="AS13" i="33" s="1"/>
  <c r="AT13" i="33" s="1"/>
  <c r="AU13" i="33" s="1"/>
  <c r="AV13" i="33" s="1"/>
  <c r="AW13" i="33" s="1"/>
  <c r="AX13" i="33" s="1"/>
  <c r="AY13" i="33" s="1"/>
  <c r="AZ13" i="33" s="1"/>
  <c r="BA13" i="33" s="1"/>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N12" i="33"/>
  <c r="N16" i="33" s="1"/>
  <c r="M12" i="33"/>
  <c r="M11" i="33"/>
  <c r="G9" i="33"/>
  <c r="F89" i="30"/>
  <c r="F86" i="30"/>
  <c r="F85" i="30"/>
  <c r="F84" i="30"/>
  <c r="I12" i="25"/>
  <c r="F9" i="32"/>
  <c r="B39" i="17"/>
  <c r="B42" i="17" s="1"/>
  <c r="F88" i="30"/>
  <c r="F87" i="30"/>
  <c r="E89" i="30"/>
  <c r="D89" i="30"/>
  <c r="F12" i="32"/>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47" i="25"/>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M52" i="33" l="1"/>
  <c r="M56" i="33" s="1"/>
  <c r="N48" i="33"/>
  <c r="M50" i="33"/>
  <c r="M54" i="33" s="1"/>
  <c r="O12" i="33"/>
  <c r="N47" i="33"/>
  <c r="N49" i="33"/>
  <c r="N50" i="33"/>
  <c r="N54" i="33" s="1"/>
  <c r="N11" i="33"/>
  <c r="P46" i="33"/>
  <c r="M16" i="33"/>
  <c r="M17" i="33" s="1"/>
  <c r="D10" i="32"/>
  <c r="D11" i="32" s="1"/>
  <c r="D12" i="32" s="1"/>
  <c r="D13" i="32" s="1"/>
  <c r="D14" i="32" s="1"/>
  <c r="D15" i="32" s="1"/>
  <c r="D16" i="32" s="1"/>
  <c r="D17" i="32" s="1"/>
  <c r="D18" i="32" s="1"/>
  <c r="D19" i="32" s="1"/>
  <c r="D20" i="32" s="1"/>
  <c r="D21" i="32" s="1"/>
  <c r="D22" i="32" s="1"/>
  <c r="D23" i="32" s="1"/>
  <c r="D24" i="32" s="1"/>
  <c r="D25" i="32" s="1"/>
  <c r="D26" i="32" s="1"/>
  <c r="D27" i="32" s="1"/>
  <c r="D28" i="32" s="1"/>
  <c r="D29" i="32" s="1"/>
  <c r="D30" i="32" s="1"/>
  <c r="D31" i="32" s="1"/>
  <c r="D32" i="32" s="1"/>
  <c r="D33" i="32" s="1"/>
  <c r="D34" i="32" s="1"/>
  <c r="D35" i="32" s="1"/>
  <c r="D36" i="32" s="1"/>
  <c r="D37" i="32" s="1"/>
  <c r="D38" i="32" s="1"/>
  <c r="D39" i="32" s="1"/>
  <c r="D40" i="32" s="1"/>
  <c r="D41" i="32" s="1"/>
  <c r="D42" i="32" s="1"/>
  <c r="D43" i="32" s="1"/>
  <c r="D44" i="32" s="1"/>
  <c r="D45" i="32" s="1"/>
  <c r="D46" i="32" s="1"/>
  <c r="D47" i="32" s="1"/>
  <c r="D48" i="32" s="1"/>
  <c r="D49" i="32" s="1"/>
  <c r="D50" i="32" s="1"/>
  <c r="D51" i="32" s="1"/>
  <c r="D52" i="32" s="1"/>
  <c r="D53" i="32" s="1"/>
  <c r="D54" i="32" s="1"/>
  <c r="D55" i="32" s="1"/>
  <c r="D56" i="32" s="1"/>
  <c r="D57" i="32" s="1"/>
  <c r="D58" i="32" s="1"/>
  <c r="F58" i="32" s="1"/>
  <c r="J8" i="32"/>
  <c r="F16" i="32"/>
  <c r="F24" i="32"/>
  <c r="F28" i="32"/>
  <c r="F32" i="32"/>
  <c r="F36" i="32"/>
  <c r="F40" i="32"/>
  <c r="F44" i="32"/>
  <c r="F48" i="32"/>
  <c r="F52" i="32"/>
  <c r="F56" i="32"/>
  <c r="F13" i="32"/>
  <c r="F17" i="32"/>
  <c r="F21" i="32"/>
  <c r="F25" i="32"/>
  <c r="F29" i="32"/>
  <c r="F33" i="32"/>
  <c r="F37" i="32"/>
  <c r="F41" i="32"/>
  <c r="F45" i="32"/>
  <c r="F49" i="32"/>
  <c r="F53" i="32"/>
  <c r="F57" i="32"/>
  <c r="F11" i="32"/>
  <c r="F15" i="32"/>
  <c r="F19" i="32"/>
  <c r="F23" i="32"/>
  <c r="F27" i="32"/>
  <c r="F31" i="32"/>
  <c r="F35" i="32"/>
  <c r="F39" i="32"/>
  <c r="F43" i="32"/>
  <c r="F47" i="32"/>
  <c r="F51" i="32"/>
  <c r="F55" i="32"/>
  <c r="F20" i="32"/>
  <c r="F10" i="32"/>
  <c r="F14" i="32"/>
  <c r="F18" i="32"/>
  <c r="F22" i="32"/>
  <c r="F26" i="32"/>
  <c r="F30" i="32"/>
  <c r="F34" i="32"/>
  <c r="F38" i="32"/>
  <c r="F42" i="32"/>
  <c r="F46" i="32"/>
  <c r="F50" i="32"/>
  <c r="F54" i="32"/>
  <c r="I9" i="32"/>
  <c r="G9" i="32"/>
  <c r="G10" i="32" s="1"/>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5"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D156" i="18" s="1"/>
  <c r="L156" i="18" s="1"/>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M21" i="33" l="1"/>
  <c r="M20" i="33"/>
  <c r="M19" i="33"/>
  <c r="M23" i="33"/>
  <c r="M18" i="33"/>
  <c r="M24" i="33" s="1"/>
  <c r="M22" i="33"/>
  <c r="N17" i="33"/>
  <c r="O11" i="33"/>
  <c r="P12" i="33"/>
  <c r="O16" i="33"/>
  <c r="O48" i="33"/>
  <c r="N52" i="33"/>
  <c r="N56" i="33" s="1"/>
  <c r="M58" i="33"/>
  <c r="N53" i="33"/>
  <c r="N57" i="33" s="1"/>
  <c r="O49" i="33"/>
  <c r="P50" i="33"/>
  <c r="P54" i="33" s="1"/>
  <c r="Q46" i="33"/>
  <c r="N51" i="33"/>
  <c r="N55" i="33" s="1"/>
  <c r="N58" i="33" s="1"/>
  <c r="O47" i="33"/>
  <c r="G11" i="32"/>
  <c r="G12" i="32" s="1"/>
  <c r="G13" i="32" s="1"/>
  <c r="G14" i="32" s="1"/>
  <c r="G15" i="32" s="1"/>
  <c r="G16" i="32" s="1"/>
  <c r="G17" i="32" s="1"/>
  <c r="G18" i="32" s="1"/>
  <c r="G19" i="32" s="1"/>
  <c r="G20" i="32" s="1"/>
  <c r="G21" i="32" s="1"/>
  <c r="G22" i="32" s="1"/>
  <c r="G23" i="32" s="1"/>
  <c r="G24" i="32" s="1"/>
  <c r="G25" i="32" s="1"/>
  <c r="G26" i="32" s="1"/>
  <c r="G27" i="32" s="1"/>
  <c r="G28" i="32" s="1"/>
  <c r="G29" i="32" s="1"/>
  <c r="G30" i="32" s="1"/>
  <c r="G31" i="32" s="1"/>
  <c r="G32" i="32" s="1"/>
  <c r="G33" i="32" s="1"/>
  <c r="G34" i="32" s="1"/>
  <c r="G35" i="32" s="1"/>
  <c r="G36" i="32" s="1"/>
  <c r="G37" i="32" s="1"/>
  <c r="G38" i="32" s="1"/>
  <c r="G39" i="32" s="1"/>
  <c r="G40" i="32" s="1"/>
  <c r="G41" i="32" s="1"/>
  <c r="G42" i="32" s="1"/>
  <c r="G43" i="32" s="1"/>
  <c r="G44" i="32" s="1"/>
  <c r="G45" i="32" s="1"/>
  <c r="G46" i="32" s="1"/>
  <c r="G47" i="32" s="1"/>
  <c r="G48" i="32" s="1"/>
  <c r="G49" i="32" s="1"/>
  <c r="G50" i="32" s="1"/>
  <c r="G51" i="32" s="1"/>
  <c r="G52" i="32" s="1"/>
  <c r="G53" i="32" s="1"/>
  <c r="G54" i="32" s="1"/>
  <c r="G55" i="32" s="1"/>
  <c r="G56" i="32" s="1"/>
  <c r="G57" i="32" s="1"/>
  <c r="G58" i="32" s="1"/>
  <c r="J9" i="32"/>
  <c r="R42" i="30"/>
  <c r="R51" i="30"/>
  <c r="L11" i="25"/>
  <c r="M11" i="25" s="1"/>
  <c r="G67" i="30"/>
  <c r="H67" i="30" s="1"/>
  <c r="I67" i="30" s="1"/>
  <c r="J67" i="30" s="1"/>
  <c r="K67" i="30" s="1"/>
  <c r="L67" i="30" s="1"/>
  <c r="M67" i="30" s="1"/>
  <c r="N67" i="30" s="1"/>
  <c r="O67" i="30" s="1"/>
  <c r="P67" i="30" s="1"/>
  <c r="Q67" i="30" s="1"/>
  <c r="R66" i="30"/>
  <c r="C22" i="24"/>
  <c r="C26" i="24" s="1"/>
  <c r="C28" i="24" s="1"/>
  <c r="H43" i="25"/>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F110" i="19" s="1"/>
  <c r="G110" i="19" s="1"/>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B109" i="18" s="1"/>
  <c r="L149" i="18"/>
  <c r="C296" i="19"/>
  <c r="C324" i="19"/>
  <c r="C370" i="19"/>
  <c r="D232" i="19"/>
  <c r="D345" i="19"/>
  <c r="D129" i="19"/>
  <c r="D318" i="19"/>
  <c r="C39" i="19"/>
  <c r="D125" i="19"/>
  <c r="C400" i="19"/>
  <c r="D78" i="19"/>
  <c r="C337" i="19"/>
  <c r="D263" i="19"/>
  <c r="C168" i="19"/>
  <c r="D239" i="19"/>
  <c r="D35" i="19"/>
  <c r="C236" i="19"/>
  <c r="D272" i="19"/>
  <c r="C424" i="19"/>
  <c r="C358" i="19"/>
  <c r="F358" i="19" s="1"/>
  <c r="G358" i="19" s="1"/>
  <c r="D248" i="19"/>
  <c r="D132" i="19"/>
  <c r="C294" i="19"/>
  <c r="F294" i="19" s="1"/>
  <c r="G294" i="19" s="1"/>
  <c r="C153" i="19"/>
  <c r="C208" i="19"/>
  <c r="F208" i="19" s="1"/>
  <c r="G208" i="19" s="1"/>
  <c r="C303" i="19"/>
  <c r="C51" i="19"/>
  <c r="C355" i="19"/>
  <c r="F355" i="19" s="1"/>
  <c r="G355" i="19" s="1"/>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F171" i="19" s="1"/>
  <c r="G171" i="19" s="1"/>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F279" i="19" s="1"/>
  <c r="G279" i="19" s="1"/>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F403" i="19" s="1"/>
  <c r="G403" i="19" s="1"/>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F420" i="19" s="1"/>
  <c r="G420" i="19" s="1"/>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23" i="33" l="1"/>
  <c r="N22" i="33"/>
  <c r="N21" i="33"/>
  <c r="N18" i="33"/>
  <c r="N19" i="33"/>
  <c r="N24" i="33" s="1"/>
  <c r="N20" i="33"/>
  <c r="Q50" i="33"/>
  <c r="Q54" i="33" s="1"/>
  <c r="R46" i="33"/>
  <c r="Q12" i="33"/>
  <c r="P16" i="33"/>
  <c r="P47" i="33"/>
  <c r="O51" i="33"/>
  <c r="O55" i="33" s="1"/>
  <c r="O58" i="33" s="1"/>
  <c r="O53" i="33"/>
  <c r="O57" i="33" s="1"/>
  <c r="P49" i="33"/>
  <c r="O52" i="33"/>
  <c r="O56" i="33" s="1"/>
  <c r="P48" i="33"/>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B265" i="18"/>
  <c r="J265" i="18" s="1"/>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Q47" i="33" l="1"/>
  <c r="P51" i="33"/>
  <c r="P55" i="33" s="1"/>
  <c r="Q16" i="33"/>
  <c r="R12" i="33"/>
  <c r="Q49" i="33"/>
  <c r="P53" i="33"/>
  <c r="P57" i="33" s="1"/>
  <c r="R50" i="33"/>
  <c r="R54" i="33" s="1"/>
  <c r="S46" i="33"/>
  <c r="P52" i="33"/>
  <c r="P56" i="33" s="1"/>
  <c r="Q48" i="33"/>
  <c r="O18" i="33"/>
  <c r="O23" i="33"/>
  <c r="O20" i="33"/>
  <c r="O21" i="33"/>
  <c r="O24" i="33" s="1"/>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Q17" i="33" l="1"/>
  <c r="R11" i="33"/>
  <c r="P19" i="33"/>
  <c r="P20" i="33"/>
  <c r="P22" i="33"/>
  <c r="P21" i="33"/>
  <c r="P18" i="33"/>
  <c r="P24" i="33" s="1"/>
  <c r="P23" i="33"/>
  <c r="Q52" i="33"/>
  <c r="Q56" i="33" s="1"/>
  <c r="R48" i="33"/>
  <c r="P58" i="33"/>
  <c r="Q53" i="33"/>
  <c r="Q57" i="33" s="1"/>
  <c r="R49" i="33"/>
  <c r="Q51" i="33"/>
  <c r="Q55" i="33" s="1"/>
  <c r="R47" i="33"/>
  <c r="T46" i="33"/>
  <c r="S50" i="33"/>
  <c r="S54" i="33" s="1"/>
  <c r="R16" i="33"/>
  <c r="S12"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S16" i="33" l="1"/>
  <c r="T12" i="33"/>
  <c r="R17" i="33"/>
  <c r="S11" i="33"/>
  <c r="Q58" i="33"/>
  <c r="S48" i="33"/>
  <c r="R52" i="33"/>
  <c r="R56" i="33" s="1"/>
  <c r="Q21" i="33"/>
  <c r="Q20" i="33"/>
  <c r="Q22" i="33"/>
  <c r="Q19" i="33"/>
  <c r="Q24" i="33" s="1"/>
  <c r="Q18" i="33"/>
  <c r="Q23" i="33"/>
  <c r="T50" i="33"/>
  <c r="T54" i="33" s="1"/>
  <c r="U46" i="33"/>
  <c r="R51" i="33"/>
  <c r="R55" i="33" s="1"/>
  <c r="S47" i="33"/>
  <c r="R53" i="33"/>
  <c r="R57" i="33" s="1"/>
  <c r="S49" i="33"/>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U50" i="33" l="1"/>
  <c r="U54" i="33" s="1"/>
  <c r="V46" i="33"/>
  <c r="T11" i="33"/>
  <c r="S17" i="33"/>
  <c r="R23" i="33"/>
  <c r="R22" i="33"/>
  <c r="R19" i="33"/>
  <c r="R24" i="33" s="1"/>
  <c r="R18" i="33"/>
  <c r="R21" i="33"/>
  <c r="R20" i="33"/>
  <c r="S51" i="33"/>
  <c r="S55" i="33" s="1"/>
  <c r="S58" i="33" s="1"/>
  <c r="T47" i="33"/>
  <c r="T48" i="33"/>
  <c r="S52" i="33"/>
  <c r="S56" i="33" s="1"/>
  <c r="U12" i="33"/>
  <c r="T16" i="33"/>
  <c r="S53" i="33"/>
  <c r="S57" i="33" s="1"/>
  <c r="T49" i="33"/>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18" i="33" l="1"/>
  <c r="S24" i="33" s="1"/>
  <c r="S21" i="33"/>
  <c r="S23" i="33"/>
  <c r="S22" i="33"/>
  <c r="S19" i="33"/>
  <c r="S20" i="33"/>
  <c r="T17" i="33"/>
  <c r="U11" i="33"/>
  <c r="T52" i="33"/>
  <c r="T56" i="33" s="1"/>
  <c r="U48" i="33"/>
  <c r="V50" i="33"/>
  <c r="V54" i="33" s="1"/>
  <c r="W46" i="33"/>
  <c r="T53" i="33"/>
  <c r="T57" i="33" s="1"/>
  <c r="U49" i="33"/>
  <c r="U16" i="33"/>
  <c r="V12" i="33"/>
  <c r="U47" i="33"/>
  <c r="T51" i="33"/>
  <c r="T55" i="33" s="1"/>
  <c r="T58"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V49" i="33" l="1"/>
  <c r="U53" i="33"/>
  <c r="U57" i="33" s="1"/>
  <c r="U52" i="33"/>
  <c r="U56" i="33" s="1"/>
  <c r="V48" i="33"/>
  <c r="T19" i="33"/>
  <c r="T23" i="33"/>
  <c r="T18" i="33"/>
  <c r="T20" i="33"/>
  <c r="T24" i="33" s="1"/>
  <c r="T22" i="33"/>
  <c r="T21" i="33"/>
  <c r="U51" i="33"/>
  <c r="U55" i="33" s="1"/>
  <c r="U58" i="33" s="1"/>
  <c r="V47" i="33"/>
  <c r="V16" i="33"/>
  <c r="W12" i="33"/>
  <c r="W50" i="33"/>
  <c r="W54" i="33" s="1"/>
  <c r="X46" i="33"/>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21" i="33" l="1"/>
  <c r="U20" i="33"/>
  <c r="U22" i="33"/>
  <c r="U18" i="33"/>
  <c r="U24" i="33" s="1"/>
  <c r="U23" i="33"/>
  <c r="U19" i="33"/>
  <c r="W16" i="33"/>
  <c r="X12" i="33"/>
  <c r="W48" i="33"/>
  <c r="V52" i="33"/>
  <c r="V56" i="33" s="1"/>
  <c r="X50" i="33"/>
  <c r="X54" i="33" s="1"/>
  <c r="Y46" i="33"/>
  <c r="V17" i="33"/>
  <c r="W11" i="33"/>
  <c r="W47" i="33"/>
  <c r="V51" i="33"/>
  <c r="V55" i="33" s="1"/>
  <c r="V58" i="33" s="1"/>
  <c r="V53" i="33"/>
  <c r="V57" i="33" s="1"/>
  <c r="W49" i="33"/>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W53" i="33" l="1"/>
  <c r="W57" i="33" s="1"/>
  <c r="X49" i="33"/>
  <c r="V23" i="33"/>
  <c r="V24" i="33" s="1"/>
  <c r="V22" i="33"/>
  <c r="V20" i="33"/>
  <c r="V19" i="33"/>
  <c r="V21" i="33"/>
  <c r="V18" i="33"/>
  <c r="X11" i="33"/>
  <c r="W17" i="33"/>
  <c r="W52" i="33"/>
  <c r="W56" i="33" s="1"/>
  <c r="X48" i="33"/>
  <c r="W51" i="33"/>
  <c r="W55" i="33" s="1"/>
  <c r="W58" i="33" s="1"/>
  <c r="X47" i="33"/>
  <c r="Y50" i="33"/>
  <c r="Y54" i="33" s="1"/>
  <c r="Z46" i="33"/>
  <c r="Y12" i="33"/>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X17" i="33" l="1"/>
  <c r="Y11" i="33"/>
  <c r="X53" i="33"/>
  <c r="X57" i="33" s="1"/>
  <c r="Y49" i="33"/>
  <c r="X51" i="33"/>
  <c r="X55" i="33" s="1"/>
  <c r="Y47" i="33"/>
  <c r="Y16" i="33"/>
  <c r="Z12" i="33"/>
  <c r="Y48" i="33"/>
  <c r="X52" i="33"/>
  <c r="X56" i="33" s="1"/>
  <c r="W18" i="33"/>
  <c r="W24" i="33" s="1"/>
  <c r="W22" i="33"/>
  <c r="W19" i="33"/>
  <c r="W21" i="33"/>
  <c r="W23" i="33"/>
  <c r="W20" i="33"/>
  <c r="Z50" i="33"/>
  <c r="Z54" i="33" s="1"/>
  <c r="AA46" i="33"/>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AA12" i="33" l="1"/>
  <c r="Z16" i="33"/>
  <c r="AB46" i="33"/>
  <c r="AA50" i="33"/>
  <c r="AA54" i="33" s="1"/>
  <c r="Y51" i="33"/>
  <c r="Y55" i="33" s="1"/>
  <c r="Z47" i="33"/>
  <c r="Y17" i="33"/>
  <c r="Z11" i="33"/>
  <c r="Y53" i="33"/>
  <c r="Y57" i="33" s="1"/>
  <c r="Z49" i="33"/>
  <c r="Y52" i="33"/>
  <c r="Y56" i="33" s="1"/>
  <c r="Z48" i="33"/>
  <c r="X58" i="33"/>
  <c r="X19" i="33"/>
  <c r="X21" i="33"/>
  <c r="X23" i="33"/>
  <c r="X18" i="33"/>
  <c r="X20" i="33"/>
  <c r="X24" i="33" s="1"/>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Z51" i="33" l="1"/>
  <c r="Z55" i="33" s="1"/>
  <c r="AA47" i="33"/>
  <c r="Y58" i="33"/>
  <c r="Y21" i="33"/>
  <c r="Y20" i="33"/>
  <c r="Y23" i="33"/>
  <c r="Y18" i="33"/>
  <c r="Y24" i="33" s="1"/>
  <c r="Y19" i="33"/>
  <c r="Y22" i="33"/>
  <c r="Z53" i="33"/>
  <c r="Z57" i="33" s="1"/>
  <c r="AA49" i="33"/>
  <c r="AB50" i="33"/>
  <c r="AB54" i="33" s="1"/>
  <c r="AC46" i="33"/>
  <c r="AA48" i="33"/>
  <c r="Z52" i="33"/>
  <c r="Z56" i="33" s="1"/>
  <c r="Z17" i="33"/>
  <c r="AA11" i="33"/>
  <c r="AA16" i="33"/>
  <c r="AB12"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Z58" i="33" l="1"/>
  <c r="AA52" i="33"/>
  <c r="AA56" i="33" s="1"/>
  <c r="AB48" i="33"/>
  <c r="AA17" i="33"/>
  <c r="AB11" i="33"/>
  <c r="AD46" i="33"/>
  <c r="AC50" i="33"/>
  <c r="AC54" i="33" s="1"/>
  <c r="AB47" i="33"/>
  <c r="AA51" i="33"/>
  <c r="AA55" i="33" s="1"/>
  <c r="Z23" i="33"/>
  <c r="Z22" i="33"/>
  <c r="Z20" i="33"/>
  <c r="Z21" i="33"/>
  <c r="Z18" i="33"/>
  <c r="Z24" i="33" s="1"/>
  <c r="Z19" i="33"/>
  <c r="AB16" i="33"/>
  <c r="AC12" i="33"/>
  <c r="AB49"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AB53" i="33" l="1"/>
  <c r="AB57" i="33" s="1"/>
  <c r="AC49" i="33"/>
  <c r="AC16" i="33"/>
  <c r="AD12" i="33"/>
  <c r="AE46" i="33"/>
  <c r="AD50" i="33"/>
  <c r="AD54" i="33" s="1"/>
  <c r="AA58" i="33"/>
  <c r="AB17" i="33"/>
  <c r="AC11" i="33"/>
  <c r="AB52" i="33"/>
  <c r="AB56" i="33" s="1"/>
  <c r="AC48" i="33"/>
  <c r="AC47" i="33"/>
  <c r="AB51" i="33"/>
  <c r="AB55" i="33" s="1"/>
  <c r="AA18" i="33"/>
  <c r="AA24" i="33" s="1"/>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AC52" i="33" l="1"/>
  <c r="AC56" i="33" s="1"/>
  <c r="AD48" i="33"/>
  <c r="AD11" i="33"/>
  <c r="AC17" i="33"/>
  <c r="AC53" i="33"/>
  <c r="AC57" i="33" s="1"/>
  <c r="AD49" i="33"/>
  <c r="AB58" i="33"/>
  <c r="AE50" i="33"/>
  <c r="AE54" i="33" s="1"/>
  <c r="AF46" i="33"/>
  <c r="AC51" i="33"/>
  <c r="AC55" i="33" s="1"/>
  <c r="AC58" i="33" s="1"/>
  <c r="AD47" i="33"/>
  <c r="AB19" i="33"/>
  <c r="AB22" i="33"/>
  <c r="AB21" i="33"/>
  <c r="AB24" i="33" s="1"/>
  <c r="AB20" i="33"/>
  <c r="AB18" i="33"/>
  <c r="AB23" i="33"/>
  <c r="AD16" i="33"/>
  <c r="AE12"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D51" i="33" l="1"/>
  <c r="AD55" i="33" s="1"/>
  <c r="AE47" i="33"/>
  <c r="AD17" i="33"/>
  <c r="AE11" i="33"/>
  <c r="AD53" i="33"/>
  <c r="AD57" i="33" s="1"/>
  <c r="AE49" i="33"/>
  <c r="AE48" i="33"/>
  <c r="AD52" i="33"/>
  <c r="AD56" i="33" s="1"/>
  <c r="AF50" i="33"/>
  <c r="AF54" i="33" s="1"/>
  <c r="AG46" i="33"/>
  <c r="AE16" i="33"/>
  <c r="AF12" i="33"/>
  <c r="AC21" i="33"/>
  <c r="AC20" i="33"/>
  <c r="AC19" i="33"/>
  <c r="AC24" i="33" s="1"/>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G12" i="33" l="1"/>
  <c r="AF16" i="33"/>
  <c r="AF11" i="33"/>
  <c r="AE17" i="33"/>
  <c r="AE52" i="33"/>
  <c r="AE56" i="33" s="1"/>
  <c r="AF48" i="33"/>
  <c r="AD23" i="33"/>
  <c r="AD22" i="33"/>
  <c r="AD21" i="33"/>
  <c r="AD18" i="33"/>
  <c r="AD19" i="33"/>
  <c r="AD24" i="33"/>
  <c r="AD20" i="33"/>
  <c r="AG50" i="33"/>
  <c r="AG54" i="33" s="1"/>
  <c r="AH46" i="33"/>
  <c r="AE53" i="33"/>
  <c r="AE57" i="33" s="1"/>
  <c r="AF49" i="33"/>
  <c r="AE51" i="33"/>
  <c r="AE55" i="33" s="1"/>
  <c r="AF47" i="33"/>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E18" i="33" l="1"/>
  <c r="AE24" i="33" s="1"/>
  <c r="AE23" i="33"/>
  <c r="AE20" i="33"/>
  <c r="AE22" i="33"/>
  <c r="AE19" i="33"/>
  <c r="AE21" i="33"/>
  <c r="AG47" i="33"/>
  <c r="AF51" i="33"/>
  <c r="AF55" i="33" s="1"/>
  <c r="AI46" i="33"/>
  <c r="AH50" i="33"/>
  <c r="AH54" i="33" s="1"/>
  <c r="AF17" i="33"/>
  <c r="AG11" i="33"/>
  <c r="AF52" i="33"/>
  <c r="AF56" i="33" s="1"/>
  <c r="AG48" i="33"/>
  <c r="AE58" i="33"/>
  <c r="AG49" i="33"/>
  <c r="AF53" i="33"/>
  <c r="AF57" i="33" s="1"/>
  <c r="AG16" i="33"/>
  <c r="AH12"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F19" i="33" l="1"/>
  <c r="AF20" i="33"/>
  <c r="AF22" i="33"/>
  <c r="AF18" i="33"/>
  <c r="AF24" i="33" s="1"/>
  <c r="AF23" i="33"/>
  <c r="AF21" i="33"/>
  <c r="AG53" i="33"/>
  <c r="AG57" i="33" s="1"/>
  <c r="AH49" i="33"/>
  <c r="AJ46" i="33"/>
  <c r="AI50" i="33"/>
  <c r="AI54" i="33" s="1"/>
  <c r="AG52" i="33"/>
  <c r="AG56" i="33" s="1"/>
  <c r="AH48" i="33"/>
  <c r="AG51" i="33"/>
  <c r="AG55" i="33" s="1"/>
  <c r="AH47" i="33"/>
  <c r="AH16" i="33"/>
  <c r="AI12"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H17" i="33" l="1"/>
  <c r="AI11" i="33"/>
  <c r="AG21" i="33"/>
  <c r="AG20" i="33"/>
  <c r="AG24" i="33" s="1"/>
  <c r="AG22" i="33"/>
  <c r="AG19" i="33"/>
  <c r="AG23" i="33"/>
  <c r="AG18" i="33"/>
  <c r="AI47" i="33"/>
  <c r="AH51" i="33"/>
  <c r="AH55" i="33" s="1"/>
  <c r="AI16" i="33"/>
  <c r="AJ12" i="33"/>
  <c r="AG58" i="33"/>
  <c r="AJ50" i="33"/>
  <c r="AJ54" i="33" s="1"/>
  <c r="AK46" i="33"/>
  <c r="AI48" i="33"/>
  <c r="AH52" i="33"/>
  <c r="AH56" i="33" s="1"/>
  <c r="AH53" i="33"/>
  <c r="AH57" i="33" s="1"/>
  <c r="AI49" i="33"/>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H58" i="33" l="1"/>
  <c r="AJ48" i="33"/>
  <c r="AI52" i="33"/>
  <c r="AI56" i="33" s="1"/>
  <c r="AK12" i="33"/>
  <c r="AJ16" i="33"/>
  <c r="AI51" i="33"/>
  <c r="AI55" i="33" s="1"/>
  <c r="AJ47" i="33"/>
  <c r="AJ11" i="33"/>
  <c r="AI17" i="33"/>
  <c r="AI53" i="33"/>
  <c r="AI57" i="33" s="1"/>
  <c r="AJ49" i="33"/>
  <c r="AK50" i="33"/>
  <c r="AK54" i="33" s="1"/>
  <c r="AL46" i="33"/>
  <c r="AH23" i="33"/>
  <c r="AH22" i="33"/>
  <c r="AH19" i="33"/>
  <c r="AH21" i="33"/>
  <c r="AH18" i="33"/>
  <c r="AH24" i="33" s="1"/>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AJ53" i="33" l="1"/>
  <c r="AJ57" i="33" s="1"/>
  <c r="AK49" i="33"/>
  <c r="AK16" i="33"/>
  <c r="AL12" i="33"/>
  <c r="AL50" i="33"/>
  <c r="AL54" i="33" s="1"/>
  <c r="AM46" i="33"/>
  <c r="AI58" i="33"/>
  <c r="AJ52" i="33"/>
  <c r="AJ56" i="33" s="1"/>
  <c r="AK48" i="33"/>
  <c r="AJ17" i="33"/>
  <c r="AK11" i="33"/>
  <c r="AJ51" i="33"/>
  <c r="AJ55" i="33" s="1"/>
  <c r="AJ58" i="33" s="1"/>
  <c r="AK47" i="33"/>
  <c r="AI18" i="33"/>
  <c r="AI24" i="33" s="1"/>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L16" i="33" l="1"/>
  <c r="AM12" i="33"/>
  <c r="AK17" i="33"/>
  <c r="AL11" i="33"/>
  <c r="AJ19" i="33"/>
  <c r="AJ23" i="33"/>
  <c r="AJ18" i="33"/>
  <c r="AJ24" i="33" s="1"/>
  <c r="AJ20" i="33"/>
  <c r="AJ21" i="33"/>
  <c r="AJ22" i="33"/>
  <c r="AM50" i="33"/>
  <c r="AM54" i="33" s="1"/>
  <c r="AN46" i="33"/>
  <c r="AL49" i="33"/>
  <c r="AK53" i="33"/>
  <c r="AK57" i="33" s="1"/>
  <c r="AK51" i="33"/>
  <c r="AK55" i="33" s="1"/>
  <c r="AK58" i="33" s="1"/>
  <c r="AL47" i="33"/>
  <c r="AK52" i="33"/>
  <c r="AK56" i="33" s="1"/>
  <c r="AL48" i="33"/>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L17" i="33" l="1"/>
  <c r="AM11" i="33"/>
  <c r="AK21" i="33"/>
  <c r="AK20" i="33"/>
  <c r="AK22" i="33"/>
  <c r="AK18" i="33"/>
  <c r="AK24" i="33" s="1"/>
  <c r="AK19" i="33"/>
  <c r="AK23" i="33"/>
  <c r="AL53" i="33"/>
  <c r="AL57" i="33" s="1"/>
  <c r="AM49" i="33"/>
  <c r="AM16" i="33"/>
  <c r="AN12" i="33"/>
  <c r="AM48" i="33"/>
  <c r="AL52" i="33"/>
  <c r="AL56" i="33" s="1"/>
  <c r="AM47" i="33"/>
  <c r="AL51" i="33"/>
  <c r="AL55" i="33" s="1"/>
  <c r="AN50" i="33"/>
  <c r="AN54" i="33" s="1"/>
  <c r="AO46" i="33"/>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P46" i="33" l="1"/>
  <c r="AO50" i="33"/>
  <c r="AO54" i="33" s="1"/>
  <c r="AM52" i="33"/>
  <c r="AM56" i="33" s="1"/>
  <c r="AN48" i="33"/>
  <c r="AL58" i="33"/>
  <c r="AO12" i="33"/>
  <c r="AN16" i="33"/>
  <c r="AL23" i="33"/>
  <c r="AL22" i="33"/>
  <c r="AL20" i="33"/>
  <c r="AL19" i="33"/>
  <c r="AL24" i="33" s="1"/>
  <c r="AL21" i="33"/>
  <c r="AL18" i="33"/>
  <c r="AM53" i="33"/>
  <c r="AM57" i="33" s="1"/>
  <c r="AN49" i="33"/>
  <c r="AN11" i="33"/>
  <c r="AM17" i="33"/>
  <c r="AM51" i="33"/>
  <c r="AM55" i="33" s="1"/>
  <c r="AM58" i="33" s="1"/>
  <c r="AN47" i="33"/>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O48" i="33" l="1"/>
  <c r="AN52" i="33"/>
  <c r="AN56" i="33" s="1"/>
  <c r="AM18" i="33"/>
  <c r="AM24" i="33" s="1"/>
  <c r="AM22" i="33"/>
  <c r="AM19" i="33"/>
  <c r="AM21" i="33"/>
  <c r="AM20" i="33"/>
  <c r="AM23" i="33"/>
  <c r="AO11" i="33"/>
  <c r="AN17" i="33"/>
  <c r="AO49" i="33"/>
  <c r="AN53" i="33"/>
  <c r="AN57" i="33" s="1"/>
  <c r="AO16" i="33"/>
  <c r="AP12" i="33"/>
  <c r="AN51" i="33"/>
  <c r="AN55" i="33" s="1"/>
  <c r="AN58" i="33" s="1"/>
  <c r="AO47" i="33"/>
  <c r="AP50" i="33"/>
  <c r="AP54" i="33" s="1"/>
  <c r="AQ46" i="33"/>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Q50" i="33" l="1"/>
  <c r="AQ54" i="33" s="1"/>
  <c r="AR46" i="33"/>
  <c r="AN19" i="33"/>
  <c r="AN21" i="33"/>
  <c r="AN23" i="33"/>
  <c r="AN18" i="33"/>
  <c r="AN22" i="33"/>
  <c r="AN24" i="33" s="1"/>
  <c r="AN20" i="33"/>
  <c r="AO51" i="33"/>
  <c r="AO55" i="33" s="1"/>
  <c r="AP47" i="33"/>
  <c r="AO17" i="33"/>
  <c r="AP11" i="33"/>
  <c r="AP16" i="33"/>
  <c r="AQ12" i="33"/>
  <c r="AO53" i="33"/>
  <c r="AO57" i="33" s="1"/>
  <c r="AP49" i="33"/>
  <c r="AO52" i="33"/>
  <c r="AO56" i="33" s="1"/>
  <c r="AP48" i="33"/>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O21" i="33" l="1"/>
  <c r="AO20" i="33"/>
  <c r="AO23" i="33"/>
  <c r="AO18" i="33"/>
  <c r="AO24" i="33" s="1"/>
  <c r="AO22" i="33"/>
  <c r="AO19" i="33"/>
  <c r="AQ16" i="33"/>
  <c r="AR12" i="33"/>
  <c r="AQ47" i="33"/>
  <c r="AP51" i="33"/>
  <c r="AP55" i="33" s="1"/>
  <c r="AO58" i="33"/>
  <c r="AR50" i="33"/>
  <c r="AR54" i="33" s="1"/>
  <c r="AS46" i="33"/>
  <c r="AQ48" i="33"/>
  <c r="AP52" i="33"/>
  <c r="AP56" i="33" s="1"/>
  <c r="AP53" i="33"/>
  <c r="AP57" i="33" s="1"/>
  <c r="AQ49" i="33"/>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P23" i="33" l="1"/>
  <c r="AP22" i="33"/>
  <c r="AP20" i="33"/>
  <c r="AP18" i="33"/>
  <c r="AP24" i="33" s="1"/>
  <c r="AP19" i="33"/>
  <c r="AP21" i="33"/>
  <c r="AR49" i="33"/>
  <c r="AQ53" i="33"/>
  <c r="AQ57" i="33" s="1"/>
  <c r="AS50" i="33"/>
  <c r="AS54" i="33" s="1"/>
  <c r="AT46" i="33"/>
  <c r="AR47" i="33"/>
  <c r="AQ51" i="33"/>
  <c r="AQ55" i="33" s="1"/>
  <c r="AQ17" i="33"/>
  <c r="AR11" i="33"/>
  <c r="AQ52" i="33"/>
  <c r="AQ56" i="33" s="1"/>
  <c r="AR48" i="33"/>
  <c r="AP58" i="33"/>
  <c r="AR16" i="33"/>
  <c r="AS12"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R53" i="33" l="1"/>
  <c r="AR57" i="33" s="1"/>
  <c r="AS49" i="33"/>
  <c r="AR17" i="33"/>
  <c r="AS11" i="33"/>
  <c r="AT50" i="33"/>
  <c r="AT54" i="33" s="1"/>
  <c r="AU46" i="33"/>
  <c r="AQ18" i="33"/>
  <c r="AQ24" i="33" s="1"/>
  <c r="AQ20" i="33"/>
  <c r="AQ19" i="33"/>
  <c r="AQ22" i="33"/>
  <c r="AQ23" i="33"/>
  <c r="AQ21" i="33"/>
  <c r="AR51" i="33"/>
  <c r="AR55" i="33" s="1"/>
  <c r="AS47" i="33"/>
  <c r="AS16" i="33"/>
  <c r="AT12" i="33"/>
  <c r="AR52" i="33"/>
  <c r="AR56" i="33" s="1"/>
  <c r="AS48" i="33"/>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S51" i="33" l="1"/>
  <c r="AS55" i="33" s="1"/>
  <c r="AT47" i="33"/>
  <c r="AS17" i="33"/>
  <c r="AT11" i="33"/>
  <c r="AR58" i="33"/>
  <c r="AU50" i="33"/>
  <c r="AU54" i="33" s="1"/>
  <c r="AV46" i="33"/>
  <c r="AS53" i="33"/>
  <c r="AS57" i="33" s="1"/>
  <c r="AT49" i="33"/>
  <c r="AS52" i="33"/>
  <c r="AS56" i="33" s="1"/>
  <c r="AT48" i="33"/>
  <c r="AR19" i="33"/>
  <c r="AR24" i="33" s="1"/>
  <c r="AR22" i="33"/>
  <c r="AR21" i="33"/>
  <c r="AR23" i="33"/>
  <c r="AR20" i="33"/>
  <c r="AR18" i="33"/>
  <c r="AT16" i="33"/>
  <c r="AU12"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V12" i="33" l="1"/>
  <c r="AU16" i="33"/>
  <c r="AU48" i="33"/>
  <c r="AT52" i="33"/>
  <c r="AT56" i="33" s="1"/>
  <c r="AV50" i="33"/>
  <c r="AV54" i="33" s="1"/>
  <c r="AW46" i="33"/>
  <c r="AU47" i="33"/>
  <c r="AT51" i="33"/>
  <c r="AT55" i="33" s="1"/>
  <c r="AT17" i="33"/>
  <c r="AU11" i="33"/>
  <c r="AS21" i="33"/>
  <c r="AS20" i="33"/>
  <c r="AS19" i="33"/>
  <c r="AS24" i="33" s="1"/>
  <c r="AS23" i="33"/>
  <c r="AS18" i="33"/>
  <c r="AS22" i="33"/>
  <c r="AT53" i="33"/>
  <c r="AT57" i="33" s="1"/>
  <c r="AU49" i="33"/>
  <c r="AS58" i="33"/>
  <c r="I41" i="32"/>
  <c r="J41" i="32" s="1"/>
  <c r="AI12" i="17"/>
  <c r="AJ12" i="17" s="1"/>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AU53" i="33" l="1"/>
  <c r="AU57" i="33" s="1"/>
  <c r="AV49" i="33"/>
  <c r="AV11" i="33"/>
  <c r="AU17" i="33"/>
  <c r="AU51" i="33"/>
  <c r="AU55" i="33" s="1"/>
  <c r="AV47" i="33"/>
  <c r="AV48" i="33"/>
  <c r="AU52" i="33"/>
  <c r="AU56" i="33" s="1"/>
  <c r="AT23" i="33"/>
  <c r="AT22" i="33"/>
  <c r="AT21" i="33"/>
  <c r="AT18" i="33"/>
  <c r="AT24" i="33" s="1"/>
  <c r="AT19" i="33"/>
  <c r="AT20" i="33"/>
  <c r="AX46" i="33"/>
  <c r="AW50" i="33"/>
  <c r="AW54" i="33" s="1"/>
  <c r="AT58" i="33"/>
  <c r="AW12" i="33"/>
  <c r="AV16" i="33"/>
  <c r="I42" i="32"/>
  <c r="J42" i="32" s="1"/>
  <c r="AJ11" i="17"/>
  <c r="AJ5" i="17"/>
  <c r="AJ6" i="17"/>
  <c r="AJ4" i="17"/>
  <c r="AJ8" i="17"/>
  <c r="AJ7" i="17"/>
  <c r="AH132" i="18"/>
  <c r="AI20" i="17" s="1"/>
  <c r="AH225" i="18"/>
  <c r="AK3" i="17"/>
  <c r="AK12" i="17" s="1"/>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AY46" i="33" l="1"/>
  <c r="AX50" i="33"/>
  <c r="AX54" i="33" s="1"/>
  <c r="AV52" i="33"/>
  <c r="AV56" i="33" s="1"/>
  <c r="AW48" i="33"/>
  <c r="AW47" i="33"/>
  <c r="AV51" i="33"/>
  <c r="AV55" i="33" s="1"/>
  <c r="AW49" i="33"/>
  <c r="AV53" i="33"/>
  <c r="AV57" i="33" s="1"/>
  <c r="AW16" i="33"/>
  <c r="AX12" i="33"/>
  <c r="AU18" i="33"/>
  <c r="AU24" i="33" s="1"/>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W52" i="33" l="1"/>
  <c r="AW56" i="33" s="1"/>
  <c r="AX48" i="33"/>
  <c r="AW17" i="33"/>
  <c r="AX11" i="33"/>
  <c r="AW53" i="33"/>
  <c r="AW57" i="33" s="1"/>
  <c r="AX49" i="33"/>
  <c r="AV19" i="33"/>
  <c r="AV20" i="33"/>
  <c r="AV22" i="33"/>
  <c r="AV21" i="33"/>
  <c r="AV18" i="33"/>
  <c r="AV24" i="33" s="1"/>
  <c r="AV23" i="33"/>
  <c r="AX16" i="33"/>
  <c r="AY12" i="33"/>
  <c r="AV58" i="33"/>
  <c r="AW51" i="33"/>
  <c r="AW55" i="33" s="1"/>
  <c r="AW58" i="33" s="1"/>
  <c r="AX47" i="33"/>
  <c r="AZ46" i="33"/>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X17" i="33" l="1"/>
  <c r="AY11" i="33"/>
  <c r="AY16" i="33"/>
  <c r="AZ12" i="33"/>
  <c r="AW21" i="33"/>
  <c r="AW20" i="33"/>
  <c r="AW22" i="33"/>
  <c r="AW24" i="33"/>
  <c r="AW19" i="33"/>
  <c r="AW18" i="33"/>
  <c r="AW23" i="33"/>
  <c r="AX53" i="33"/>
  <c r="AX57" i="33" s="1"/>
  <c r="AY49" i="33"/>
  <c r="AY48" i="33"/>
  <c r="AX52" i="33"/>
  <c r="AX56" i="33" s="1"/>
  <c r="AZ50" i="33"/>
  <c r="AZ54" i="33" s="1"/>
  <c r="BA46" i="33"/>
  <c r="AY47" i="33"/>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X58" i="33" l="1"/>
  <c r="AY51" i="33"/>
  <c r="AY55" i="33" s="1"/>
  <c r="AY58" i="33" s="1"/>
  <c r="AZ47" i="33"/>
  <c r="AZ48" i="33"/>
  <c r="AY52" i="33"/>
  <c r="AY56" i="33" s="1"/>
  <c r="AZ11" i="33"/>
  <c r="AY17" i="33"/>
  <c r="BA12" i="33"/>
  <c r="AZ16" i="33"/>
  <c r="BA50" i="33"/>
  <c r="BA54" i="33" s="1"/>
  <c r="BB46" i="33"/>
  <c r="AY53" i="33"/>
  <c r="AY57" i="33" s="1"/>
  <c r="AZ49" i="33"/>
  <c r="AX23" i="33"/>
  <c r="AX22" i="33"/>
  <c r="AX19" i="33"/>
  <c r="AX18" i="33"/>
  <c r="AX24" i="33" s="1"/>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BB50" i="33" l="1"/>
  <c r="BB54" i="33" s="1"/>
  <c r="BC46" i="33"/>
  <c r="AZ51" i="33"/>
  <c r="AZ55" i="33" s="1"/>
  <c r="BA47" i="33"/>
  <c r="AZ53" i="33"/>
  <c r="AZ57" i="33" s="1"/>
  <c r="BA49" i="33"/>
  <c r="AY18" i="33"/>
  <c r="AY24" i="33" s="1"/>
  <c r="AY21" i="33"/>
  <c r="AY23" i="33"/>
  <c r="AY22" i="33"/>
  <c r="AY19" i="33"/>
  <c r="AY20" i="33"/>
  <c r="AZ17" i="33"/>
  <c r="BA11" i="33"/>
  <c r="BA16" i="33"/>
  <c r="BB12" i="33"/>
  <c r="AZ52" i="33"/>
  <c r="AZ56" i="33" s="1"/>
  <c r="BA48" i="33"/>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BA52" i="33" l="1"/>
  <c r="BA56" i="33" s="1"/>
  <c r="BB48" i="33"/>
  <c r="BA17" i="33"/>
  <c r="BB11" i="33"/>
  <c r="BA51" i="33"/>
  <c r="BA55" i="33" s="1"/>
  <c r="BB47" i="33"/>
  <c r="AZ19" i="33"/>
  <c r="AZ23" i="33"/>
  <c r="AZ18" i="33"/>
  <c r="AZ20" i="33"/>
  <c r="AZ22" i="33"/>
  <c r="AZ24" i="33"/>
  <c r="AZ21" i="33"/>
  <c r="BB16" i="33"/>
  <c r="BC12" i="33"/>
  <c r="BB49" i="33"/>
  <c r="BA53" i="33"/>
  <c r="BA57" i="33" s="1"/>
  <c r="BD46" i="33"/>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BC47" i="33" l="1"/>
  <c r="BB51" i="33"/>
  <c r="BB55" i="33" s="1"/>
  <c r="BB58" i="33" s="1"/>
  <c r="BC48" i="33"/>
  <c r="BB52" i="33"/>
  <c r="BB56" i="33" s="1"/>
  <c r="BB53" i="33"/>
  <c r="BB57" i="33" s="1"/>
  <c r="BC49" i="33"/>
  <c r="BB17" i="33"/>
  <c r="BC11" i="33"/>
  <c r="BC16" i="33"/>
  <c r="BD12" i="33"/>
  <c r="BA21" i="33"/>
  <c r="BA20" i="33"/>
  <c r="BA22" i="33"/>
  <c r="BA18" i="33"/>
  <c r="BA24" i="33" s="1"/>
  <c r="BA23" i="33"/>
  <c r="BA19" i="33"/>
  <c r="BD50" i="33"/>
  <c r="BD54" i="33" s="1"/>
  <c r="BE46" i="33"/>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BC53" i="33" l="1"/>
  <c r="BC57" i="33" s="1"/>
  <c r="BD49" i="33"/>
  <c r="BF46" i="33"/>
  <c r="BE50" i="33"/>
  <c r="BE54" i="33" s="1"/>
  <c r="BB23" i="33"/>
  <c r="BB22" i="33"/>
  <c r="BB20" i="33"/>
  <c r="BB19" i="33"/>
  <c r="BB21" i="33"/>
  <c r="BB18" i="33"/>
  <c r="BB24" i="33" s="1"/>
  <c r="BE12" i="33"/>
  <c r="BD16" i="33"/>
  <c r="BD47" i="33"/>
  <c r="BC51" i="33"/>
  <c r="BC55" i="33" s="1"/>
  <c r="BC58" i="33" s="1"/>
  <c r="BC52" i="33"/>
  <c r="BC56" i="33" s="1"/>
  <c r="BD48" i="33"/>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18" i="33" l="1"/>
  <c r="BC24" i="33" s="1"/>
  <c r="BC22" i="33"/>
  <c r="BC19" i="33"/>
  <c r="BC21" i="33"/>
  <c r="BC23" i="33"/>
  <c r="BC20" i="33"/>
  <c r="BD17" i="33"/>
  <c r="BE11" i="33"/>
  <c r="BD51" i="33"/>
  <c r="BD55" i="33" s="1"/>
  <c r="BE47" i="33"/>
  <c r="BF50" i="33"/>
  <c r="BF54" i="33" s="1"/>
  <c r="BG46" i="33"/>
  <c r="BD53" i="33"/>
  <c r="BD57" i="33" s="1"/>
  <c r="BE49" i="33"/>
  <c r="BE48" i="33"/>
  <c r="BD52" i="33"/>
  <c r="BD56" i="33" s="1"/>
  <c r="BE16" i="33"/>
  <c r="BF12"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BE51" i="33" l="1"/>
  <c r="BE55" i="33" s="1"/>
  <c r="BF47" i="33"/>
  <c r="BD58" i="33"/>
  <c r="BE53" i="33"/>
  <c r="BE57" i="33" s="1"/>
  <c r="BF49" i="33"/>
  <c r="BG50" i="33"/>
  <c r="BG54" i="33" s="1"/>
  <c r="BH46" i="33"/>
  <c r="BE17" i="33"/>
  <c r="BF11" i="33"/>
  <c r="BG12" i="33"/>
  <c r="BF16" i="33"/>
  <c r="BE52" i="33"/>
  <c r="BE56" i="33" s="1"/>
  <c r="BF48" i="33"/>
  <c r="BD19" i="33"/>
  <c r="BD21" i="33"/>
  <c r="BD23" i="33"/>
  <c r="BD18" i="33"/>
  <c r="BD20" i="33"/>
  <c r="BD24" i="33" s="1"/>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E21" i="33" l="1"/>
  <c r="BE20" i="33"/>
  <c r="BE23" i="33"/>
  <c r="BE18" i="33"/>
  <c r="BE24" i="33" s="1"/>
  <c r="BE19" i="33"/>
  <c r="BE22" i="33"/>
  <c r="BH50" i="33"/>
  <c r="BH54" i="33" s="1"/>
  <c r="BI46" i="33"/>
  <c r="BG16" i="33"/>
  <c r="BH12" i="33"/>
  <c r="BG47" i="33"/>
  <c r="BF51" i="33"/>
  <c r="BF55" i="33" s="1"/>
  <c r="BG48" i="33"/>
  <c r="BF52" i="33"/>
  <c r="BF56" i="33" s="1"/>
  <c r="BF17" i="33"/>
  <c r="BG11" i="33"/>
  <c r="BF53" i="33"/>
  <c r="BF57" i="33" s="1"/>
  <c r="BG49" i="33"/>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G52" i="33" l="1"/>
  <c r="BG56" i="33" s="1"/>
  <c r="BH48" i="33"/>
  <c r="BH16" i="33"/>
  <c r="BI12" i="33"/>
  <c r="BH49" i="33"/>
  <c r="BG53" i="33"/>
  <c r="BG57" i="33" s="1"/>
  <c r="BG17" i="33"/>
  <c r="BH11" i="33"/>
  <c r="BF58" i="33"/>
  <c r="BF23" i="33"/>
  <c r="BF22" i="33"/>
  <c r="BF20" i="33"/>
  <c r="BF21" i="33"/>
  <c r="BF18" i="33"/>
  <c r="BF24" i="33" s="1"/>
  <c r="BF19" i="33"/>
  <c r="BH47" i="33"/>
  <c r="BG51" i="33"/>
  <c r="BG55" i="33" s="1"/>
  <c r="BG58" i="33" s="1"/>
  <c r="BI50" i="33"/>
  <c r="BI54" i="33" s="1"/>
  <c r="BJ46" i="33"/>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H52" i="33" l="1"/>
  <c r="BH56" i="33" s="1"/>
  <c r="BI48" i="33"/>
  <c r="BG18" i="33"/>
  <c r="BG20" i="33"/>
  <c r="BG22" i="33"/>
  <c r="BG19" i="33"/>
  <c r="BG24" i="33" s="1"/>
  <c r="BG21" i="33"/>
  <c r="BG23" i="33"/>
  <c r="BH51" i="33"/>
  <c r="BH55" i="33" s="1"/>
  <c r="BH58" i="33" s="1"/>
  <c r="BI47" i="33"/>
  <c r="BH53" i="33"/>
  <c r="BH57" i="33" s="1"/>
  <c r="BI49" i="33"/>
  <c r="BK46" i="33"/>
  <c r="BJ50" i="33"/>
  <c r="BJ54" i="33" s="1"/>
  <c r="BH17" i="33"/>
  <c r="BI11" i="33"/>
  <c r="BI16" i="33"/>
  <c r="BJ12"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J16" i="33" l="1"/>
  <c r="BK12" i="33"/>
  <c r="BJ11" i="33"/>
  <c r="BI17" i="33"/>
  <c r="BI52" i="33"/>
  <c r="BI56" i="33" s="1"/>
  <c r="BJ48" i="33"/>
  <c r="BI51" i="33"/>
  <c r="BI55" i="33" s="1"/>
  <c r="BJ47" i="33"/>
  <c r="BK50" i="33"/>
  <c r="BK54" i="33" s="1"/>
  <c r="BL46" i="33"/>
  <c r="BI53" i="33"/>
  <c r="BI57" i="33" s="1"/>
  <c r="BJ49" i="33"/>
  <c r="BH19" i="33"/>
  <c r="BH22" i="33"/>
  <c r="BH21" i="33"/>
  <c r="BH20" i="33"/>
  <c r="BH18" i="33"/>
  <c r="BH23" i="33"/>
  <c r="BH24" i="33" s="1"/>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I58" i="33" l="1"/>
  <c r="BL50" i="33"/>
  <c r="BL54" i="33" s="1"/>
  <c r="BM46" i="33"/>
  <c r="BK48" i="33"/>
  <c r="BJ52" i="33"/>
  <c r="BJ56" i="33" s="1"/>
  <c r="BK16" i="33"/>
  <c r="BL12" i="33"/>
  <c r="BI21" i="33"/>
  <c r="BI20" i="33"/>
  <c r="BI19" i="33"/>
  <c r="BI24" i="33" s="1"/>
  <c r="BI23" i="33"/>
  <c r="BI18" i="33"/>
  <c r="BI22" i="33"/>
  <c r="BJ17" i="33"/>
  <c r="BK11" i="33"/>
  <c r="BJ53" i="33"/>
  <c r="BJ57" i="33" s="1"/>
  <c r="BK49" i="33"/>
  <c r="BK47" i="33"/>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J23" i="33" l="1"/>
  <c r="BJ22" i="33"/>
  <c r="BJ21" i="33"/>
  <c r="BJ18" i="33"/>
  <c r="BJ24" i="33" s="1"/>
  <c r="BJ19" i="33"/>
  <c r="BJ20" i="33"/>
  <c r="BM12" i="33"/>
  <c r="BL16" i="33"/>
  <c r="BM50" i="33"/>
  <c r="BM54" i="33" s="1"/>
  <c r="BN46" i="33"/>
  <c r="BK51" i="33"/>
  <c r="BK55" i="33" s="1"/>
  <c r="BL47" i="33"/>
  <c r="BK53" i="33"/>
  <c r="BK57" i="33" s="1"/>
  <c r="BL49" i="33"/>
  <c r="BJ58" i="33"/>
  <c r="BL11" i="33"/>
  <c r="BK17" i="33"/>
  <c r="BK52" i="33"/>
  <c r="BK56" i="33" s="1"/>
  <c r="BL48" i="33"/>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K18" i="33" l="1"/>
  <c r="BK24" i="33" s="1"/>
  <c r="BK23" i="33"/>
  <c r="BK20" i="33"/>
  <c r="BK22" i="33"/>
  <c r="BK19" i="33"/>
  <c r="BK21" i="33"/>
  <c r="BN50" i="33"/>
  <c r="BN54" i="33" s="1"/>
  <c r="BO46" i="33"/>
  <c r="BL17" i="33"/>
  <c r="BM11" i="33"/>
  <c r="BM47" i="33"/>
  <c r="BL51" i="33"/>
  <c r="BL55" i="33" s="1"/>
  <c r="BM49" i="33"/>
  <c r="BL53" i="33"/>
  <c r="BL57" i="33" s="1"/>
  <c r="BM16" i="33"/>
  <c r="BN12" i="33"/>
  <c r="BL52" i="33"/>
  <c r="BL56" i="33" s="1"/>
  <c r="BM48" i="33"/>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M52" i="33" l="1"/>
  <c r="BM56" i="33" s="1"/>
  <c r="BN48" i="33"/>
  <c r="BM51" i="33"/>
  <c r="BM55" i="33" s="1"/>
  <c r="BM58" i="33" s="1"/>
  <c r="BN47" i="33"/>
  <c r="BM17" i="33"/>
  <c r="BN11" i="33"/>
  <c r="BN16" i="33"/>
  <c r="BO12" i="33"/>
  <c r="BL19" i="33"/>
  <c r="BL20" i="33"/>
  <c r="BL22" i="33"/>
  <c r="BL18" i="33"/>
  <c r="BL23" i="33"/>
  <c r="BL21" i="33"/>
  <c r="BL24" i="33" s="1"/>
  <c r="BM53" i="33"/>
  <c r="BM57" i="33" s="1"/>
  <c r="BN49" i="33"/>
  <c r="BL58" i="33"/>
  <c r="BO50" i="33"/>
  <c r="BO54" i="33" s="1"/>
  <c r="BP46" i="33"/>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N17" i="33" l="1"/>
  <c r="BO11" i="33"/>
  <c r="BN53" i="33"/>
  <c r="BN57" i="33" s="1"/>
  <c r="BO49" i="33"/>
  <c r="BM21" i="33"/>
  <c r="BM20" i="33"/>
  <c r="BM22" i="33"/>
  <c r="BM19" i="33"/>
  <c r="BM23" i="33"/>
  <c r="BM18" i="33"/>
  <c r="BM24" i="33" s="1"/>
  <c r="BO48" i="33"/>
  <c r="BN52" i="33"/>
  <c r="BN56" i="33" s="1"/>
  <c r="BO47" i="33"/>
  <c r="BN51" i="33"/>
  <c r="BN55" i="33" s="1"/>
  <c r="BN58" i="33" s="1"/>
  <c r="BP50" i="33"/>
  <c r="BP54" i="33" s="1"/>
  <c r="BQ46" i="33"/>
  <c r="BO16" i="33"/>
  <c r="BP12"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Q50" i="33" l="1"/>
  <c r="BQ54" i="33" s="1"/>
  <c r="BR46" i="33"/>
  <c r="BP11" i="33"/>
  <c r="BO17" i="33"/>
  <c r="BQ12" i="33"/>
  <c r="BP16" i="33"/>
  <c r="BP48" i="33"/>
  <c r="BO52" i="33"/>
  <c r="BO56" i="33" s="1"/>
  <c r="BO53" i="33"/>
  <c r="BO57" i="33" s="1"/>
  <c r="BP49" i="33"/>
  <c r="BO51" i="33"/>
  <c r="BO55" i="33" s="1"/>
  <c r="BP47" i="33"/>
  <c r="BN23" i="33"/>
  <c r="BN22" i="33"/>
  <c r="BN19" i="33"/>
  <c r="BN21" i="33"/>
  <c r="BN18" i="33"/>
  <c r="BN20" i="33"/>
  <c r="BN24" i="33" s="1"/>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Q48" i="33" l="1"/>
  <c r="BP52" i="33"/>
  <c r="BP56" i="33" s="1"/>
  <c r="BP53" i="33"/>
  <c r="BP57" i="33" s="1"/>
  <c r="BQ49" i="33"/>
  <c r="BS46" i="33"/>
  <c r="BR50" i="33"/>
  <c r="BR54" i="33" s="1"/>
  <c r="BP51" i="33"/>
  <c r="BP55" i="33" s="1"/>
  <c r="BP58" i="33" s="1"/>
  <c r="BQ47" i="33"/>
  <c r="BO18" i="33"/>
  <c r="BO21" i="33"/>
  <c r="BO23" i="33"/>
  <c r="BO19" i="33"/>
  <c r="BO24" i="33" s="1"/>
  <c r="BO20" i="33"/>
  <c r="BO22" i="33"/>
  <c r="BO58" i="33"/>
  <c r="BP17" i="33"/>
  <c r="BQ11" i="33"/>
  <c r="BQ16" i="33"/>
  <c r="BR12"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R49" i="33" l="1"/>
  <c r="BQ53" i="33"/>
  <c r="BQ57" i="33" s="1"/>
  <c r="BR16" i="33"/>
  <c r="BS12" i="33"/>
  <c r="BQ51" i="33"/>
  <c r="BQ55" i="33" s="1"/>
  <c r="BQ58" i="33" s="1"/>
  <c r="BR47" i="33"/>
  <c r="BQ17" i="33"/>
  <c r="BR11" i="33"/>
  <c r="BP19" i="33"/>
  <c r="BP23" i="33"/>
  <c r="BP18" i="33"/>
  <c r="BP24" i="33" s="1"/>
  <c r="BP20" i="33"/>
  <c r="BP21" i="33"/>
  <c r="BP22" i="33"/>
  <c r="BT46" i="33"/>
  <c r="BS50" i="33"/>
  <c r="BS54" i="33" s="1"/>
  <c r="BQ52" i="33"/>
  <c r="BQ56" i="33" s="1"/>
  <c r="BR48" i="33"/>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R17" i="33" l="1"/>
  <c r="BS11" i="33"/>
  <c r="BQ21" i="33"/>
  <c r="BQ20" i="33"/>
  <c r="BQ22" i="33"/>
  <c r="BQ18" i="33"/>
  <c r="BQ24" i="33" s="1"/>
  <c r="BQ19" i="33"/>
  <c r="BQ23" i="33"/>
  <c r="BS48" i="33"/>
  <c r="BR52" i="33"/>
  <c r="BR56" i="33" s="1"/>
  <c r="BS16" i="33"/>
  <c r="BT12" i="33"/>
  <c r="BS47" i="33"/>
  <c r="BR51" i="33"/>
  <c r="BR55" i="33" s="1"/>
  <c r="BR58" i="33" s="1"/>
  <c r="BT50" i="33"/>
  <c r="BT54" i="33" s="1"/>
  <c r="BU46" i="33"/>
  <c r="BR53" i="33"/>
  <c r="BR57" i="33" s="1"/>
  <c r="BS49" i="33"/>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S53" i="33" l="1"/>
  <c r="BS57" i="33" s="1"/>
  <c r="BT49" i="33"/>
  <c r="BS52" i="33"/>
  <c r="BS56" i="33" s="1"/>
  <c r="BT48" i="33"/>
  <c r="BT11" i="33"/>
  <c r="BS17" i="33"/>
  <c r="BT47" i="33"/>
  <c r="BS51" i="33"/>
  <c r="BS55" i="33" s="1"/>
  <c r="BS58" i="33" s="1"/>
  <c r="BV46" i="33"/>
  <c r="BU50" i="33"/>
  <c r="BU54" i="33" s="1"/>
  <c r="BU12" i="33"/>
  <c r="BT16" i="33"/>
  <c r="BR23" i="33"/>
  <c r="BR22" i="33"/>
  <c r="BR20" i="33"/>
  <c r="BR19" i="33"/>
  <c r="BR21" i="33"/>
  <c r="BR18" i="33"/>
  <c r="BR24" i="33" s="1"/>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U48" i="33" l="1"/>
  <c r="BT52" i="33"/>
  <c r="BT56" i="33" s="1"/>
  <c r="BT51" i="33"/>
  <c r="BT55" i="33" s="1"/>
  <c r="BU47" i="33"/>
  <c r="BT53" i="33"/>
  <c r="BT57" i="33" s="1"/>
  <c r="BU49" i="33"/>
  <c r="BU16" i="33"/>
  <c r="BV12" i="33"/>
  <c r="BS18" i="33"/>
  <c r="BS22" i="33"/>
  <c r="BS19" i="33"/>
  <c r="BS21" i="33"/>
  <c r="BS24" i="33" s="1"/>
  <c r="BS20" i="33"/>
  <c r="BS23" i="33"/>
  <c r="BV50" i="33"/>
  <c r="BV54" i="33" s="1"/>
  <c r="BW46" i="33"/>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T19" i="33" l="1"/>
  <c r="BT21" i="33"/>
  <c r="BT23" i="33"/>
  <c r="BT18" i="33"/>
  <c r="BT22" i="33"/>
  <c r="BT20" i="33"/>
  <c r="BT24" i="33" s="1"/>
  <c r="BV16" i="33"/>
  <c r="BW12" i="33"/>
  <c r="BU51" i="33"/>
  <c r="BU55" i="33" s="1"/>
  <c r="BV47" i="33"/>
  <c r="BU17" i="33"/>
  <c r="BV11" i="33"/>
  <c r="BT58" i="33"/>
  <c r="BU53" i="33"/>
  <c r="BU57" i="33" s="1"/>
  <c r="BV49" i="33"/>
  <c r="BW50" i="33"/>
  <c r="BW54" i="33" s="1"/>
  <c r="BX46" i="33"/>
  <c r="BU52" i="33"/>
  <c r="BU56" i="33" s="1"/>
  <c r="BV48" i="33"/>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X50" i="33" l="1"/>
  <c r="BX54" i="33" s="1"/>
  <c r="BY46" i="33"/>
  <c r="BU58" i="33"/>
  <c r="BV53" i="33"/>
  <c r="BV57" i="33" s="1"/>
  <c r="BW49" i="33"/>
  <c r="BU21" i="33"/>
  <c r="BU20" i="33"/>
  <c r="BU23" i="33"/>
  <c r="BU18" i="33"/>
  <c r="BU22" i="33"/>
  <c r="BU19" i="33"/>
  <c r="BU24" i="33"/>
  <c r="BW47" i="33"/>
  <c r="BV51" i="33"/>
  <c r="BV55" i="33" s="1"/>
  <c r="BW48" i="33"/>
  <c r="BV52" i="33"/>
  <c r="BV56" i="33" s="1"/>
  <c r="BV17" i="33"/>
  <c r="BW11" i="33"/>
  <c r="BW16" i="33"/>
  <c r="BX12"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W52" i="33" l="1"/>
  <c r="BW56" i="33" s="1"/>
  <c r="BX48" i="33"/>
  <c r="BV23" i="33"/>
  <c r="BV22" i="33"/>
  <c r="BV20" i="33"/>
  <c r="BV18" i="33"/>
  <c r="BV19" i="33"/>
  <c r="BV24" i="33"/>
  <c r="BV21" i="33"/>
  <c r="BV58" i="33"/>
  <c r="BZ46" i="33"/>
  <c r="BY50" i="33"/>
  <c r="BY54" i="33" s="1"/>
  <c r="BW17" i="33"/>
  <c r="BX11" i="33"/>
  <c r="BX16" i="33"/>
  <c r="BY12" i="33"/>
  <c r="BX47" i="33"/>
  <c r="BW51" i="33"/>
  <c r="BW55" i="33" s="1"/>
  <c r="BX49" i="33"/>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Y16" i="33" l="1"/>
  <c r="BZ12" i="33"/>
  <c r="BX53" i="33"/>
  <c r="BX57" i="33" s="1"/>
  <c r="BY49" i="33"/>
  <c r="CA46" i="33"/>
  <c r="BZ50" i="33"/>
  <c r="BZ54" i="33" s="1"/>
  <c r="BX17" i="33"/>
  <c r="BY11" i="33"/>
  <c r="BX52" i="33"/>
  <c r="BX56" i="33" s="1"/>
  <c r="BY48" i="33"/>
  <c r="BW58" i="33"/>
  <c r="BY47" i="33"/>
  <c r="BX51" i="33"/>
  <c r="BX55" i="33" s="1"/>
  <c r="BW18" i="33"/>
  <c r="BW24" i="33" s="1"/>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Y53" i="33" l="1"/>
  <c r="BY57" i="33" s="1"/>
  <c r="BZ49" i="33"/>
  <c r="BX58" i="33"/>
  <c r="BZ16" i="33"/>
  <c r="CA12" i="33"/>
  <c r="BY17" i="33"/>
  <c r="BZ11" i="33"/>
  <c r="BX19" i="33"/>
  <c r="BX22" i="33"/>
  <c r="BX21" i="33"/>
  <c r="BX23" i="33"/>
  <c r="BX20" i="33"/>
  <c r="BX18" i="33"/>
  <c r="BX24" i="33" s="1"/>
  <c r="BY52" i="33"/>
  <c r="BY56" i="33" s="1"/>
  <c r="BZ48" i="33"/>
  <c r="BY51" i="33"/>
  <c r="BY55" i="33" s="1"/>
  <c r="BZ47" i="33"/>
  <c r="CA50" i="33"/>
  <c r="CA54" i="33" s="1"/>
  <c r="CB46" i="33"/>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CA47" i="33" l="1"/>
  <c r="BZ51" i="33"/>
  <c r="BZ55" i="33" s="1"/>
  <c r="BY58" i="33"/>
  <c r="CB12" i="33"/>
  <c r="CA16" i="33"/>
  <c r="BZ53" i="33"/>
  <c r="BZ57" i="33" s="1"/>
  <c r="CA49" i="33"/>
  <c r="BZ17" i="33"/>
  <c r="CA11" i="33"/>
  <c r="BY21" i="33"/>
  <c r="BY20" i="33"/>
  <c r="BY19" i="33"/>
  <c r="BY23" i="33"/>
  <c r="BY18" i="33"/>
  <c r="BY24" i="33" s="1"/>
  <c r="BY22" i="33"/>
  <c r="CB50" i="33"/>
  <c r="CB54" i="33" s="1"/>
  <c r="CC46" i="33"/>
  <c r="CA48" i="33"/>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78" i="18" s="1"/>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CA53" i="33" l="1"/>
  <c r="CA57" i="33" s="1"/>
  <c r="CB49" i="33"/>
  <c r="BZ58" i="33"/>
  <c r="CB11" i="33"/>
  <c r="CA17" i="33"/>
  <c r="CA51" i="33"/>
  <c r="CA55" i="33" s="1"/>
  <c r="CB47" i="33"/>
  <c r="CA52" i="33"/>
  <c r="CA56" i="33" s="1"/>
  <c r="CB48" i="33"/>
  <c r="CC50" i="33"/>
  <c r="CC54" i="33" s="1"/>
  <c r="CD46" i="33"/>
  <c r="BZ23" i="33"/>
  <c r="BZ22" i="33"/>
  <c r="BZ21" i="33"/>
  <c r="BZ18" i="33"/>
  <c r="BZ24" i="33" s="1"/>
  <c r="BZ19" i="33"/>
  <c r="BZ20" i="33"/>
  <c r="CC12" i="33"/>
  <c r="CB16" i="33"/>
  <c r="B213" i="18"/>
  <c r="E212" i="18"/>
  <c r="BP33" i="17"/>
  <c r="BP32" i="17"/>
  <c r="BP11" i="17"/>
  <c r="BP12" i="17"/>
  <c r="BP177" i="18"/>
  <c r="BP6" i="17"/>
  <c r="BP8" i="17"/>
  <c r="BP7" i="17"/>
  <c r="BP4" i="17"/>
  <c r="BP5" i="17"/>
  <c r="BP179" i="18"/>
  <c r="BQ244" i="18"/>
  <c r="BQ246" i="18" s="1"/>
  <c r="BS2" i="17"/>
  <c r="BQ94" i="18"/>
  <c r="BQ97" i="18" s="1"/>
  <c r="BQ222" i="18"/>
  <c r="BQ173" i="18"/>
  <c r="BQ178" i="18" s="1"/>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CC47" i="33" l="1"/>
  <c r="CB51" i="33"/>
  <c r="CB55" i="33" s="1"/>
  <c r="CA58" i="33"/>
  <c r="CC49" i="33"/>
  <c r="CB53" i="33"/>
  <c r="CB57" i="33" s="1"/>
  <c r="CC16" i="33"/>
  <c r="CD12" i="33"/>
  <c r="CB17" i="33"/>
  <c r="CC11" i="33"/>
  <c r="CD50" i="33"/>
  <c r="CD54" i="33" s="1"/>
  <c r="CE46" i="33"/>
  <c r="CE50" i="33" s="1"/>
  <c r="CE54" i="33" s="1"/>
  <c r="CB52" i="33"/>
  <c r="CB56" i="33" s="1"/>
  <c r="CC48" i="33"/>
  <c r="CA18" i="33"/>
  <c r="CA24" i="33" s="1"/>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R177"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D16" i="33" l="1"/>
  <c r="CE12" i="33"/>
  <c r="CE16" i="33" s="1"/>
  <c r="CC52" i="33"/>
  <c r="CC56" i="33" s="1"/>
  <c r="CD48" i="33"/>
  <c r="CC17" i="33"/>
  <c r="CD11" i="33"/>
  <c r="CB58" i="33"/>
  <c r="CB19" i="33"/>
  <c r="CB20" i="33"/>
  <c r="CB22" i="33"/>
  <c r="CB21" i="33"/>
  <c r="CB18" i="33"/>
  <c r="CB24" i="33" s="1"/>
  <c r="CB23" i="33"/>
  <c r="CC53" i="33"/>
  <c r="CC57" i="33" s="1"/>
  <c r="CD49" i="33"/>
  <c r="CC51" i="33"/>
  <c r="CC55" i="33" s="1"/>
  <c r="CC58" i="33" s="1"/>
  <c r="CD47" i="33"/>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E47" i="33" l="1"/>
  <c r="CE51" i="33" s="1"/>
  <c r="CE55" i="33" s="1"/>
  <c r="CD51" i="33"/>
  <c r="CD55" i="33" s="1"/>
  <c r="CD53" i="33"/>
  <c r="CD57" i="33" s="1"/>
  <c r="CE49" i="33"/>
  <c r="CE53" i="33" s="1"/>
  <c r="CE57" i="33" s="1"/>
  <c r="CD17" i="33"/>
  <c r="CE11" i="33"/>
  <c r="CE17" i="33" s="1"/>
  <c r="CE48" i="33"/>
  <c r="CE52" i="33" s="1"/>
  <c r="CE56" i="33" s="1"/>
  <c r="CD52" i="33"/>
  <c r="CD56" i="33" s="1"/>
  <c r="CC21" i="33"/>
  <c r="CC20" i="33"/>
  <c r="CC22" i="33"/>
  <c r="CC24"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E18" i="33" l="1"/>
  <c r="CE24" i="33" s="1"/>
  <c r="G16" i="33" s="1"/>
  <c r="G28" i="33" s="1"/>
  <c r="CE21" i="33"/>
  <c r="CE23" i="33"/>
  <c r="CE22" i="33"/>
  <c r="CE19" i="33"/>
  <c r="CE20" i="33"/>
  <c r="CD58" i="33"/>
  <c r="CD23" i="33"/>
  <c r="CD22" i="33"/>
  <c r="CD19" i="33"/>
  <c r="CD24" i="33" s="1"/>
  <c r="CD18" i="33"/>
  <c r="CD21" i="33"/>
  <c r="CD20" i="33"/>
  <c r="CE58" i="33"/>
  <c r="G49" i="33" s="1"/>
  <c r="G63" i="33" s="1"/>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65" i="33" l="1"/>
  <c r="A66"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E218" i="18" l="1"/>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E30" i="17"/>
  <c r="J80" i="20"/>
  <c r="K79" i="20"/>
  <c r="L79" i="20" s="1"/>
  <c r="F80" i="20"/>
  <c r="G79" i="20"/>
  <c r="H79" i="20" s="1"/>
  <c r="B80" i="20"/>
  <c r="C79" i="20"/>
  <c r="D79" i="20" s="1"/>
  <c r="N80" i="20"/>
  <c r="O79" i="20"/>
  <c r="P79" i="20" s="1"/>
  <c r="G16" i="17" l="1"/>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K33" i="17"/>
  <c r="K30" i="17" s="1"/>
  <c r="K34" i="17"/>
  <c r="M15" i="17"/>
  <c r="L26" i="17"/>
  <c r="L18" i="17" s="1"/>
  <c r="L16" i="17" l="1"/>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O33" i="17" s="1"/>
  <c r="P16" i="17" s="1"/>
  <c r="N30" i="17"/>
  <c r="O18" i="17" l="1"/>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c r="U10" i="17" s="1"/>
  <c r="T34" i="17"/>
  <c r="T18" i="17"/>
  <c r="T28" i="17" s="1"/>
  <c r="T31" i="17" s="1"/>
  <c r="U25" i="17" l="1"/>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c r="X26" i="17" s="1"/>
  <c r="X33" i="17" s="1"/>
  <c r="Y16" i="17" s="1"/>
  <c r="X18" i="17" l="1"/>
  <c r="X28" i="17" s="1"/>
  <c r="X31" i="17" s="1"/>
  <c r="X32" i="17"/>
  <c r="Y15" i="17" l="1"/>
  <c r="Y10" i="17" s="1"/>
  <c r="X34" i="17"/>
  <c r="Y25" i="17"/>
  <c r="X30" i="17"/>
  <c r="Y26" i="17" l="1"/>
  <c r="Y33" i="17" s="1"/>
  <c r="Z16" i="17" s="1"/>
  <c r="Y32" i="17"/>
  <c r="Y18" i="17" l="1"/>
  <c r="Y28" i="17" s="1"/>
  <c r="Y31" i="17" s="1"/>
  <c r="Z15" i="17"/>
  <c r="Z10" i="17" s="1"/>
  <c r="Y34" i="17"/>
  <c r="Z25" i="17" l="1"/>
  <c r="Z26" i="17" s="1"/>
  <c r="Z33" i="17" s="1"/>
  <c r="AA16" i="17" s="1"/>
  <c r="Y30" i="17"/>
  <c r="Z32" i="17" l="1"/>
  <c r="AA15" i="17"/>
  <c r="AA10" i="17" s="1"/>
  <c r="Z34" i="17"/>
  <c r="Z18" i="17"/>
  <c r="Z28" i="17" s="1"/>
  <c r="Z31" i="17" s="1"/>
  <c r="AA25" i="17" l="1"/>
  <c r="AA26" i="17" s="1"/>
  <c r="AA33" i="17" s="1"/>
  <c r="AB16" i="17" s="1"/>
  <c r="Z30" i="17"/>
  <c r="AA18" i="17" l="1"/>
  <c r="AA28" i="17" s="1"/>
  <c r="AA31" i="17" s="1"/>
  <c r="AA32" i="17"/>
  <c r="AB15" i="17" l="1"/>
  <c r="AB10" i="17" s="1"/>
  <c r="AA34" i="17"/>
  <c r="AB25" i="17"/>
  <c r="AB26" i="17"/>
  <c r="AB33" i="17" s="1"/>
  <c r="AC16" i="17" s="1"/>
  <c r="AA30" i="17"/>
  <c r="AB18" i="17" l="1"/>
  <c r="AB28" i="17" s="1"/>
  <c r="AB31" i="17" s="1"/>
  <c r="AB32" i="17"/>
  <c r="AC15" i="17" l="1"/>
  <c r="AC10" i="17" s="1"/>
  <c r="AB34" i="17"/>
  <c r="AB30" i="17"/>
  <c r="AC25" i="17"/>
  <c r="AC26" i="17"/>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18" i="17"/>
  <c r="AG28" i="17" s="1"/>
  <c r="AG31" i="17" s="1"/>
  <c r="AG32" i="17"/>
  <c r="AG34" i="17" l="1"/>
  <c r="AH15" i="17"/>
  <c r="AH25" i="17"/>
  <c r="AH26" i="17"/>
  <c r="AH33" i="17" s="1"/>
  <c r="AI16" i="17" s="1"/>
  <c r="AG30" i="17"/>
  <c r="AH18" i="17" l="1"/>
  <c r="AH10" i="17"/>
  <c r="AH32" i="17"/>
  <c r="AI15" i="17" l="1"/>
  <c r="AI10" i="17" s="1"/>
  <c r="AH34" i="17"/>
  <c r="AH28" i="17"/>
  <c r="AH31" i="17" s="1"/>
  <c r="AI25" i="17" l="1"/>
  <c r="AI32" i="17" s="1"/>
  <c r="AH30" i="17"/>
  <c r="AJ15" i="17" l="1"/>
  <c r="AJ10" i="17" s="1"/>
  <c r="AI34" i="17"/>
  <c r="AI26" i="17"/>
  <c r="AI33" i="17" s="1"/>
  <c r="AJ16" i="17" s="1"/>
  <c r="AI18" i="17"/>
  <c r="AI28" i="17" s="1"/>
  <c r="AI31" i="17" s="1"/>
  <c r="AI30" i="17" l="1"/>
  <c r="AJ25" i="17"/>
  <c r="AJ26" i="17" s="1"/>
  <c r="AJ33" i="17" s="1"/>
  <c r="AK16" i="17" s="1"/>
  <c r="AJ18" i="17" l="1"/>
  <c r="AJ28" i="17" s="1"/>
  <c r="AJ31" i="17" s="1"/>
  <c r="AJ32" i="17"/>
  <c r="AK15" i="17" l="1"/>
  <c r="AK10" i="17" s="1"/>
  <c r="AJ34" i="17"/>
  <c r="AK25" i="17"/>
  <c r="AJ30" i="17"/>
  <c r="AK26" i="17" l="1"/>
  <c r="AK33" i="17" s="1"/>
  <c r="AL16" i="17" s="1"/>
  <c r="AK32" i="17"/>
  <c r="AK34" i="17" l="1"/>
  <c r="AL15" i="17"/>
  <c r="AL10" i="17" s="1"/>
  <c r="AK18" i="17"/>
  <c r="AK28" i="17" s="1"/>
  <c r="AK31" i="17" s="1"/>
  <c r="AL25" i="17" l="1"/>
  <c r="AL32" i="17" s="1"/>
  <c r="AL26" i="17"/>
  <c r="AL33" i="17" s="1"/>
  <c r="AM16" i="17" s="1"/>
  <c r="AK30" i="17"/>
  <c r="AM15" i="17" l="1"/>
  <c r="AM10" i="17" s="1"/>
  <c r="AL34" i="17"/>
  <c r="AL18" i="17"/>
  <c r="AL28" i="17" s="1"/>
  <c r="AL31" i="17" s="1"/>
  <c r="AM25" i="17" l="1"/>
  <c r="AM26" i="17" s="1"/>
  <c r="AM33" i="17" s="1"/>
  <c r="AL30" i="17"/>
  <c r="AN16" i="17" l="1"/>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B63" authorId="2"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3" shapeId="0" xr:uid="{00000000-0006-0000-0100-00000C000000}">
      <text>
        <r>
          <rPr>
            <sz val="9"/>
            <color indexed="81"/>
            <rFont val="MS P ゴシック"/>
            <family val="3"/>
            <charset val="128"/>
          </rPr>
          <t xml:space="preserve">1）生年月日を入力して
</t>
        </r>
      </text>
    </comment>
    <comment ref="B138" authorId="3" shapeId="0" xr:uid="{00000000-0006-0000-0100-00000D000000}">
      <text>
        <r>
          <rPr>
            <sz val="9"/>
            <color indexed="81"/>
            <rFont val="MS P ゴシック"/>
            <family val="3"/>
            <charset val="128"/>
          </rPr>
          <t>2）ﾌﾟﾙﾀﾞｳﾝから選ぶと</t>
        </r>
      </text>
    </comment>
    <comment ref="L138" authorId="3"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9B52BFC6-31F5-4A08-990C-298C4D32C6DE}">
      <text>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<sst xmlns="http://schemas.openxmlformats.org/spreadsheetml/2006/main" count="1767" uniqueCount="816">
  <si>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</si>
  <si>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</si>
  <si>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</si>
  <si>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</si>
  <si>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</si>
  <si>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</si>
  <si>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</si>
  <si>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</si>
  <si>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</si>
  <si>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</si>
  <si>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</si>
  <si>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</si>
  <si>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</si>
  <si>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</si>
  <si>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</si>
  <si>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</si>
  <si>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</si>
  <si>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</si>
  <si>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</si>
  <si>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</si>
  <si>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</si>
  <si>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</si>
  <si>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</si>
  <si>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</si>
  <si>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</si>
  <si>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</si>
  <si>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</si>
  <si>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</si>
  <si>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</si>
  <si>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</si>
  <si>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</si>
  <si>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</si>
  <si>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</si>
  <si>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</si>
  <si>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</si>
  <si>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</si>
  <si>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</si>
  <si>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</si>
  <si>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</si>
  <si>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</si>
  <si>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</si>
  <si>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</si>
  <si>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</si>
  <si>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</si>
  <si>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</si>
  <si>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</si>
  <si>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</si>
  <si>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</si>
  <si>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</si>
  <si>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</si>
  <si>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</si>
  <si>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</si>
  <si>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</si>
  <si>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</si>
  <si>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</si>
  <si>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</si>
  <si>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</si>
  <si>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</si>
  <si>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</si>
  <si>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</si>
  <si>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</si>
  <si>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</si>
  <si>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</si>
  <si>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</si>
  <si>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</si>
  <si>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</si>
  <si>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</si>
  <si>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</si>
  <si>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</si>
  <si>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</si>
  <si>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</si>
  <si>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</si>
  <si>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</si>
  <si>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</si>
  <si>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</si>
  <si>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</si>
  <si>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</si>
  <si>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</si>
  <si>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</si>
  <si>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</si>
  <si>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</si>
  <si>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</si>
  <si>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</si>
  <si>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</si>
  <si>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</si>
  <si>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</si>
  <si>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</si>
  <si>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</si>
  <si>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</si>
  <si>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</si>
  <si>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</si>
  <si>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</si>
  <si>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</si>
  <si>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</si>
  <si>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</si>
  <si>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</si>
  <si>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</si>
  <si>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</si>
  <si>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</si>
  <si>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</si>
  <si>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</si>
  <si>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</si>
  <si>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</si>
  <si>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</si>
  <si>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</si>
  <si>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</si>
  <si>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</si>
  <si>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</si>
  <si>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</si>
  <si>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</si>
  <si>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</si>
  <si>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</si>
  <si>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</si>
  <si>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</si>
  <si>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</si>
  <si>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</si>
  <si>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</si>
  <si>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</si>
  <si>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</si>
  <si>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</si>
  <si>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</si>
  <si>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</si>
  <si>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</si>
  <si>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</si>
  <si>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</si>
  <si>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</si>
  <si>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</si>
  <si>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</si>
  <si>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</si>
  <si>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</si>
  <si>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</si>
  <si>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</si>
  <si>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</si>
  <si>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</si>
  <si>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</si>
  <si>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</si>
  <si>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</si>
  <si>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</si>
  <si>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リタイア後の資金準備」や「教育資金準備」のために、普通預金よりも利回りの高い金融商品にて運用する場合に使用し、普通預金と切り分け、個別の運用利回りを設定できます。CF表の普通預金等見比べて、想定利回り含め、いろいろと調整してみてください。</t>
    <rPh sb="5" eb="6">
      <t>ゴ</t>
    </rPh>
    <rPh sb="7" eb="9">
      <t>シキン</t>
    </rPh>
    <rPh sb="9" eb="11">
      <t>ジュンビ</t>
    </rPh>
    <rPh sb="14" eb="16">
      <t>キョウイク</t>
    </rPh>
    <rPh sb="16" eb="18">
      <t>シキン</t>
    </rPh>
    <rPh sb="18" eb="20">
      <t>ジュンビ</t>
    </rPh>
    <rPh sb="26" eb="28">
      <t>フツウ</t>
    </rPh>
    <rPh sb="28" eb="30">
      <t>ヨキン</t>
    </rPh>
    <rPh sb="33" eb="35">
      <t>リマワ</t>
    </rPh>
    <rPh sb="37" eb="38">
      <t>タカ</t>
    </rPh>
    <rPh sb="39" eb="41">
      <t>キンユウ</t>
    </rPh>
    <rPh sb="41" eb="43">
      <t>ショウヒン</t>
    </rPh>
    <rPh sb="45" eb="47">
      <t>ウンヨウ</t>
    </rPh>
    <rPh sb="49" eb="51">
      <t>バアイ</t>
    </rPh>
    <rPh sb="52" eb="54">
      <t>シヨウ</t>
    </rPh>
    <rPh sb="56" eb="58">
      <t>フツウ</t>
    </rPh>
    <rPh sb="58" eb="60">
      <t>ヨキン</t>
    </rPh>
    <rPh sb="61" eb="62">
      <t>キ</t>
    </rPh>
    <rPh sb="63" eb="64">
      <t>ワ</t>
    </rPh>
    <rPh sb="66" eb="68">
      <t>コベツ</t>
    </rPh>
    <rPh sb="69" eb="71">
      <t>ウンヨウ</t>
    </rPh>
    <rPh sb="71" eb="73">
      <t>リマワ</t>
    </rPh>
    <rPh sb="75" eb="77">
      <t>セッテイ</t>
    </rPh>
    <rPh sb="84" eb="85">
      <t>ヒョウ</t>
    </rPh>
    <rPh sb="86" eb="88">
      <t>フツウ</t>
    </rPh>
    <rPh sb="88" eb="90">
      <t>ヨキン</t>
    </rPh>
    <rPh sb="90" eb="91">
      <t>トウ</t>
    </rPh>
    <rPh sb="91" eb="93">
      <t>ミクラ</t>
    </rPh>
    <rPh sb="96" eb="98">
      <t>ソウテイ</t>
    </rPh>
    <rPh sb="98" eb="100">
      <t>リマワ</t>
    </rPh>
    <rPh sb="101" eb="102">
      <t>フク</t>
    </rPh>
    <rPh sb="109" eb="111">
      <t>チョウセイ</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</si>
  <si>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</si>
  <si>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</si>
  <si>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</si>
  <si>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</si>
  <si>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</si>
  <si>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</si>
  <si>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</si>
  <si>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将来資金合計</t>
    <rPh sb="0" eb="2">
      <t>ショウライ</t>
    </rPh>
    <rPh sb="2" eb="4">
      <t>シキン</t>
    </rPh>
    <rPh sb="4" eb="6">
      <t>ゴウケイ</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</si>
  <si>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</si>
  <si>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</si>
  <si>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</si>
  <si>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</si>
  <si>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</si>
  <si>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</si>
  <si>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</si>
  <si>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</si>
  <si>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</si>
  <si>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</si>
  <si>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</si>
  <si>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</si>
  <si>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</si>
  <si>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</si>
  <si>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</si>
  <si>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</si>
  <si>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</si>
  <si>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</si>
  <si>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</si>
  <si>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</si>
  <si>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</si>
  <si>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</si>
  <si>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子供２</t>
    <rPh sb="0" eb="2">
      <t>コドモ</t>
    </rPh>
    <phoneticPr fontId="3"/>
  </si>
  <si>
    <t>子供３</t>
    <rPh sb="0" eb="2">
      <t>コドモ</t>
    </rPh>
    <phoneticPr fontId="3"/>
  </si>
  <si>
    <t>５．目的別資産運用（将来資金）</t>
    <rPh sb="2" eb="4">
      <t>モクテキ</t>
    </rPh>
    <rPh sb="4" eb="5">
      <t>ベツ</t>
    </rPh>
    <rPh sb="5" eb="7">
      <t>シサン</t>
    </rPh>
    <rPh sb="7" eb="9">
      <t>ウンヨウ</t>
    </rPh>
    <rPh sb="10" eb="12">
      <t>ショウライ</t>
    </rPh>
    <rPh sb="12" eb="14">
      <t>シキン</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</si>
  <si>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</si>
  <si>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</si>
  <si>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</si>
  <si>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</si>
  <si>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</si>
  <si>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</si>
  <si>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</si>
  <si>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</si>
  <si>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</si>
  <si>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</si>
  <si>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</si>
  <si>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</si>
  <si>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</si>
  <si>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</si>
  <si>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</si>
  <si>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</si>
  <si>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</si>
  <si>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</si>
  <si>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</si>
  <si>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</si>
  <si>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</si>
  <si>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</si>
  <si>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</si>
  <si>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</si>
  <si>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</si>
  <si>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</si>
  <si>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</si>
  <si>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</si>
  <si>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</si>
  <si>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</si>
  <si>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</si>
  <si>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</si>
  <si>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</si>
  <si>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</si>
  <si>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</si>
  <si>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</si>
  <si>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</si>
  <si>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</si>
  <si>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</si>
  <si>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</si>
  <si>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</si>
  <si>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</si>
  <si>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</si>
  <si>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</si>
  <si>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</si>
  <si>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</si>
  <si>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</si>
  <si>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</si>
  <si>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</si>
  <si>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</si>
  <si>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</si>
  <si>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</si>
  <si>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</si>
  <si>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</si>
  <si>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</si>
  <si>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</si>
  <si>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</si>
  <si>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</si>
  <si>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</si>
  <si>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</si>
  <si>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</si>
  <si>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</si>
  <si>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</si>
  <si>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</si>
  <si>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</si>
  <si>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</si>
  <si>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</si>
  <si>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</si>
  <si>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</si>
  <si>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</si>
  <si>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</si>
  <si>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</si>
  <si>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</si>
  <si>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</si>
  <si>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</si>
  <si>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</si>
  <si>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</si>
  <si>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</si>
  <si>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</si>
  <si>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</si>
  <si>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</si>
  <si>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</si>
  <si>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</si>
  <si>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</si>
  <si>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</si>
  <si>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</si>
  <si>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</si>
  <si>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</si>
  <si>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</si>
  <si>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</si>
  <si>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</si>
  <si>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</si>
  <si>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</si>
  <si>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</si>
  <si>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</si>
  <si>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</si>
  <si>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</si>
  <si>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</si>
  <si>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</si>
  <si>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</si>
  <si>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</si>
  <si>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</si>
  <si>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</si>
  <si>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</si>
  <si>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</si>
  <si>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</si>
  <si>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</si>
  <si>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</si>
  <si>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</si>
  <si>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子供１</t>
    <rPh sb="0" eb="2">
      <t>コドモ</t>
    </rPh>
    <phoneticPr fontId="3"/>
  </si>
  <si>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</si>
  <si>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</si>
  <si>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</si>
  <si>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</si>
  <si>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</si>
  <si>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</si>
  <si>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</si>
  <si>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</si>
  <si>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</si>
  <si>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</si>
  <si>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</si>
  <si>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</si>
  <si>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</si>
  <si>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</si>
  <si>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</si>
  <si>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</si>
  <si>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</si>
  <si>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</si>
  <si>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</si>
  <si>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</si>
  <si>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</si>
  <si>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</si>
  <si>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</si>
  <si>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</si>
  <si>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</si>
  <si>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</si>
  <si>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</si>
  <si>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</si>
  <si>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</si>
  <si>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</si>
  <si>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</si>
  <si>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</si>
  <si>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</si>
  <si>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</si>
  <si>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</si>
  <si>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</si>
  <si>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</si>
  <si>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</si>
  <si>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</si>
  <si>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</si>
  <si>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</si>
  <si>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</si>
  <si>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</si>
  <si>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</si>
  <si>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</si>
  <si>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</si>
  <si>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</si>
  <si>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</si>
  <si>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</si>
  <si>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</si>
  <si>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</si>
  <si>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</si>
  <si>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</si>
  <si>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</si>
  <si>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</si>
  <si>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</si>
  <si>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</si>
  <si>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</si>
  <si>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</si>
  <si>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</si>
  <si>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</si>
  <si>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</si>
  <si>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</si>
  <si>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</si>
  <si>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</si>
  <si>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</si>
  <si>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</si>
  <si>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</si>
  <si>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</si>
  <si>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</si>
  <si>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</si>
  <si>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</si>
  <si>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</si>
  <si>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</si>
  <si>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</si>
  <si>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</si>
  <si>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</si>
  <si>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</si>
  <si>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</si>
  <si>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</si>
  <si>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</si>
  <si>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</si>
  <si>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</si>
  <si>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</si>
  <si>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</si>
  <si>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</si>
  <si>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</si>
  <si>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運用</t>
    <rPh sb="0" eb="2">
      <t>ウンヨウ</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</si>
  <si>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</si>
  <si>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</si>
  <si>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</si>
  <si>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</si>
  <si>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</si>
  <si>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</si>
  <si>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</si>
  <si>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</si>
  <si>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</si>
  <si>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</si>
  <si>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</si>
  <si>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</si>
  <si>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</si>
  <si>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</si>
  <si>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</si>
  <si>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</si>
  <si>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</si>
  <si>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</si>
  <si>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</si>
  <si>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</si>
  <si>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</si>
  <si>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</si>
  <si>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</si>
  <si>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</si>
  <si>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</si>
  <si>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</si>
  <si>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</si>
  <si>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</si>
  <si>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</si>
  <si>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</si>
  <si>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</si>
  <si>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</si>
  <si>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</si>
  <si>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</si>
  <si>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</si>
  <si>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</si>
  <si>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</si>
  <si>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</si>
  <si>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</si>
  <si>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</si>
  <si>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</si>
  <si>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</si>
  <si>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</si>
  <si>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</si>
  <si>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</si>
  <si>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</si>
  <si>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</si>
  <si>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</si>
  <si>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</si>
  <si>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</si>
  <si>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</si>
  <si>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</si>
  <si>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</si>
  <si>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</si>
  <si>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</si>
  <si>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</si>
  <si>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</si>
  <si>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</si>
  <si>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</si>
  <si>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</si>
  <si>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</si>
  <si>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</si>
  <si>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</si>
  <si>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</si>
  <si>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</si>
  <si>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</si>
  <si>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</si>
  <si>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</si>
  <si>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</si>
  <si>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</si>
  <si>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</si>
  <si>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</si>
  <si>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</si>
  <si>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</si>
  <si>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</si>
  <si>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</si>
  <si>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</si>
  <si>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</si>
  <si>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</si>
  <si>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</si>
  <si>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</si>
  <si>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</si>
  <si>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</si>
  <si>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</si>
  <si>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</si>
  <si>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</si>
  <si>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</si>
  <si>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</si>
  <si>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</si>
  <si>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</si>
  <si>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</si>
  <si>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</si>
  <si>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</si>
  <si>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</si>
  <si>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</si>
  <si>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</si>
  <si>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</si>
  <si>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</si>
  <si>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</si>
  <si>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</si>
  <si>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</si>
  <si>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</si>
  <si>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</si>
  <si>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</si>
  <si>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</si>
  <si>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</si>
  <si>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</si>
  <si>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「令和３年度子どもの学習費調査」</t>
    <rPh sb="1" eb="3">
      <t>レイワ</t>
    </rPh>
    <rPh sb="4" eb="5">
      <t>ネン</t>
    </rPh>
    <rPh sb="5" eb="6">
      <t>ド</t>
    </rPh>
    <rPh sb="6" eb="7">
      <t>コ</t>
    </rPh>
    <rPh sb="10" eb="12">
      <t>ガクシュウ</t>
    </rPh>
    <rPh sb="12" eb="13">
      <t>ヒ</t>
    </rPh>
    <rPh sb="13" eb="15">
      <t>チョウサ</t>
    </rPh>
    <phoneticPr fontId="3"/>
  </si>
  <si>
    <t>2年間（修士）</t>
    <rPh sb="1" eb="2">
      <t>ネン</t>
    </rPh>
    <rPh sb="2" eb="3">
      <t>カン</t>
    </rPh>
    <rPh sb="4" eb="6">
      <t>シュウシ</t>
    </rPh>
    <phoneticPr fontId="3"/>
  </si>
  <si>
    <t>「令和３年度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</si>
  <si>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</si>
  <si>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</si>
  <si>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文部科学省　令和３年度子どもの学習費調査（幼稚園～高校）</t>
    <rPh sb="0" eb="5">
      <t>モンブカガクショウ</t>
    </rPh>
    <rPh sb="21" eb="24">
      <t>ヨウチエン</t>
    </rPh>
    <rPh sb="25" eb="27">
      <t>コウコウ</t>
    </rPh>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</si>
  <si>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</si>
  <si>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</si>
  <si>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</si>
  <si>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</si>
  <si>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</si>
  <si>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</si>
  <si>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</si>
  <si>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</si>
  <si>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</si>
  <si>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</si>
  <si>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</si>
  <si>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</si>
  <si>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　　　　　　　←この色は</t>
    </r>
    <r>
      <rPr>
        <b/>
        <u/>
        <sz val="9"/>
        <color theme="3"/>
        <rFont val="Meiryo UI"/>
        <family val="3"/>
        <charset val="128"/>
      </rPr>
      <t>必須入力</t>
    </r>
    <r>
      <rPr>
        <sz val="9"/>
        <color theme="3"/>
        <rFont val="Meiryo UI"/>
        <family val="3"/>
        <charset val="128"/>
      </rPr>
      <t>　　　　　　　　　←この色は</t>
    </r>
    <r>
      <rPr>
        <b/>
        <u/>
        <sz val="9"/>
        <color theme="3"/>
        <rFont val="Meiryo UI"/>
        <family val="3"/>
        <charset val="128"/>
      </rPr>
      <t>任意入力</t>
    </r>
    <r>
      <rPr>
        <sz val="9"/>
        <color theme="3"/>
        <rFont val="Meiryo UI"/>
        <family val="3"/>
        <charset val="128"/>
      </rPr>
      <t>です。</t>
    </r>
    <rPh sb="10" eb="11">
      <t>イロ</t>
    </rPh>
    <rPh sb="12" eb="14">
      <t>ヒッス</t>
    </rPh>
    <rPh sb="14" eb="16">
      <t>ニュウリョク</t>
    </rPh>
    <rPh sb="28" eb="29">
      <t>イロ</t>
    </rPh>
    <rPh sb="30" eb="32">
      <t>ニンイ</t>
    </rPh>
    <rPh sb="32" eb="34">
      <t>ニュウリョク</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</si>
  <si>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</si>
  <si>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</si>
  <si>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</si>
  <si>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</si>
  <si>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</si>
  <si>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</si>
  <si>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200件を超えるオンラインでのFP相談などを踏まえ2006年から使いやすいように改良を加えてきたものです。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</si>
  <si>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</si>
  <si>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</si>
  <si>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</si>
  <si>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</si>
  <si>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</si>
  <si>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</si>
  <si>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</si>
  <si>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さっそくライフプラン表をつくってみましょう！</t>
    <rPh sb="10" eb="11">
      <t>ヒョウ</t>
    </rPh>
    <phoneticPr fontId="70"/>
  </si>
  <si>
    <t>へ</t>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</si>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</sst>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yyyy\-mm\-dd;@"/>
    <numFmt numFmtId="190" formatCode="0.00%;[Red]\-0.00%"/>
    <numFmt numFmtId="191" formatCode="\+0.0%"/>
    <numFmt numFmtId="192" formatCode="#&quot;日&quot;"/>
  </numFmts>
  <fonts count="103">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hair">
        <color theme="3"/>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74">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179" fontId="54" fillId="24" borderId="2" xfId="1" applyNumberFormat="1" applyFont="1" applyFill="1" applyBorder="1">
      <alignment vertical="center"/>
    </xf>
    <xf numFmtId="179" fontId="54" fillId="11" borderId="2" xfId="1" applyNumberFormat="1" applyFont="1" applyFill="1" applyBorder="1">
      <alignment vertical="center"/>
    </xf>
    <xf numFmtId="179" fontId="47" fillId="25" borderId="2" xfId="1" applyNumberFormat="1" applyFont="1" applyFill="1" applyBorder="1">
      <alignment vertical="center"/>
    </xf>
    <xf numFmtId="179" fontId="54" fillId="26" borderId="2" xfId="1" applyNumberFormat="1" applyFont="1" applyFill="1" applyBorder="1">
      <alignment vertical="center"/>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9" fontId="47" fillId="26" borderId="2" xfId="1" applyNumberFormat="1" applyFont="1" applyFill="1" applyBorder="1">
      <alignment vertical="center"/>
    </xf>
    <xf numFmtId="179" fontId="54" fillId="28" borderId="3" xfId="1" applyNumberFormat="1" applyFont="1" applyFill="1" applyBorder="1">
      <alignment vertical="center"/>
    </xf>
    <xf numFmtId="176" fontId="47" fillId="0" borderId="2" xfId="0" applyNumberFormat="1" applyFont="1" applyBorder="1">
      <alignment vertical="center"/>
    </xf>
    <xf numFmtId="179" fontId="47" fillId="0" borderId="2" xfId="1" applyNumberFormat="1" applyFont="1" applyBorder="1">
      <alignment vertical="center"/>
    </xf>
    <xf numFmtId="179" fontId="47" fillId="11" borderId="2" xfId="1" applyNumberFormat="1" applyFont="1" applyFill="1" applyBorder="1">
      <alignment vertical="center"/>
    </xf>
    <xf numFmtId="179" fontId="47" fillId="28" borderId="3" xfId="1" applyNumberFormat="1" applyFont="1" applyFill="1" applyBorder="1">
      <alignment vertical="center"/>
    </xf>
    <xf numFmtId="10" fontId="47" fillId="0" borderId="2" xfId="1" applyNumberFormat="1" applyFont="1" applyBorder="1" applyAlignment="1">
      <alignment horizontal="center" vertical="center"/>
    </xf>
    <xf numFmtId="179" fontId="47" fillId="24" borderId="2" xfId="1" applyNumberFormat="1" applyFont="1" applyFill="1" applyBorder="1">
      <alignment vertical="center"/>
    </xf>
    <xf numFmtId="179" fontId="54" fillId="25" borderId="2" xfId="1" applyNumberFormat="1" applyFont="1" applyFill="1" applyBorder="1">
      <alignment vertical="center"/>
    </xf>
    <xf numFmtId="179" fontId="15" fillId="24" borderId="2" xfId="1" applyNumberFormat="1" applyFont="1" applyFill="1" applyBorder="1">
      <alignment vertical="center"/>
    </xf>
    <xf numFmtId="179" fontId="15" fillId="11" borderId="2" xfId="1" applyNumberFormat="1" applyFont="1" applyFill="1" applyBorder="1">
      <alignment vertical="center"/>
    </xf>
    <xf numFmtId="179" fontId="15" fillId="28" borderId="3" xfId="1" applyNumberFormat="1" applyFont="1" applyFill="1" applyBorder="1">
      <alignment vertical="center"/>
    </xf>
    <xf numFmtId="179" fontId="15" fillId="26" borderId="2" xfId="1" applyNumberFormat="1" applyFont="1" applyFill="1" applyBorder="1">
      <alignment vertical="center"/>
    </xf>
    <xf numFmtId="0" fontId="61" fillId="4" borderId="0" xfId="0" applyFont="1" applyFill="1" applyAlignment="1">
      <alignment vertical="center" wrapText="1"/>
    </xf>
    <xf numFmtId="179" fontId="61" fillId="24" borderId="0" xfId="1" applyNumberFormat="1" applyFont="1" applyFill="1">
      <alignment vertical="center"/>
    </xf>
    <xf numFmtId="179" fontId="61" fillId="11" borderId="0" xfId="1" applyNumberFormat="1" applyFont="1" applyFill="1">
      <alignment vertical="center"/>
    </xf>
    <xf numFmtId="179" fontId="61" fillId="25" borderId="0" xfId="1" applyNumberFormat="1" applyFont="1" applyFill="1">
      <alignment vertical="center"/>
    </xf>
    <xf numFmtId="179" fontId="61" fillId="26" borderId="0" xfId="1" applyNumberFormat="1" applyFont="1" applyFill="1">
      <alignment vertical="center"/>
    </xf>
    <xf numFmtId="179" fontId="61" fillId="28" borderId="0" xfId="1" applyNumberFormat="1" applyFont="1" applyFill="1">
      <alignment vertical="center"/>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9" fontId="15" fillId="11" borderId="12" xfId="1" applyNumberFormat="1" applyFont="1" applyFill="1" applyBorder="1">
      <alignment vertical="center"/>
    </xf>
    <xf numFmtId="179" fontId="47" fillId="25" borderId="12" xfId="1" applyNumberFormat="1" applyFont="1" applyFill="1" applyBorder="1">
      <alignment vertical="center"/>
    </xf>
    <xf numFmtId="179" fontId="15" fillId="26" borderId="12" xfId="1" applyNumberFormat="1" applyFont="1" applyFill="1" applyBorder="1">
      <alignment vertical="center"/>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14" fontId="71" fillId="30" borderId="34" xfId="0" applyNumberFormat="1" applyFont="1" applyFill="1" applyBorder="1" applyAlignment="1">
      <alignment horizontal="center" vertical="center" shrinkToFit="1"/>
    </xf>
    <xf numFmtId="189" fontId="71" fillId="10" borderId="16" xfId="0" applyNumberFormat="1" applyFont="1" applyFill="1" applyBorder="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5" fillId="30" borderId="116" xfId="0" applyFont="1" applyFill="1" applyBorder="1">
      <alignment vertical="center"/>
    </xf>
    <xf numFmtId="0" fontId="76" fillId="10" borderId="117" xfId="2" applyFont="1" applyFill="1" applyBorder="1">
      <alignment vertical="center"/>
    </xf>
    <xf numFmtId="0" fontId="76" fillId="10" borderId="0" xfId="2" applyFont="1" applyFill="1">
      <alignment vertical="center"/>
    </xf>
    <xf numFmtId="0" fontId="75" fillId="30" borderId="116" xfId="2" applyFont="1" applyFill="1" applyBorder="1">
      <alignment vertical="center"/>
    </xf>
    <xf numFmtId="0" fontId="77" fillId="10" borderId="5" xfId="0" applyFont="1" applyFill="1" applyBorder="1">
      <alignment vertical="center"/>
    </xf>
    <xf numFmtId="0" fontId="81" fillId="10" borderId="0" xfId="2" applyFont="1" applyFill="1" applyAlignment="1">
      <alignment horizontal="center" vertical="center"/>
    </xf>
    <xf numFmtId="14" fontId="71" fillId="10" borderId="5" xfId="0" applyNumberFormat="1" applyFont="1" applyFill="1" applyBorder="1" applyAlignment="1">
      <alignment horizontal="center" vertical="center" shrinkToFit="1"/>
    </xf>
    <xf numFmtId="0" fontId="74" fillId="10" borderId="120" xfId="0" applyFont="1" applyFill="1" applyBorder="1">
      <alignment vertical="center"/>
    </xf>
    <xf numFmtId="14" fontId="71" fillId="10" borderId="121" xfId="0" applyNumberFormat="1" applyFont="1" applyFill="1" applyBorder="1" applyAlignment="1">
      <alignment horizontal="center" vertical="center" shrinkToFit="1"/>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179" fontId="54" fillId="25" borderId="12" xfId="1" applyNumberFormat="1" applyFont="1" applyFill="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79" fontId="15" fillId="28" borderId="13" xfId="1" applyNumberFormat="1" applyFont="1" applyFill="1" applyBorder="1">
      <alignment vertical="center"/>
    </xf>
    <xf numFmtId="190" fontId="61" fillId="0" borderId="2" xfId="0" applyNumberFormat="1" applyFont="1" applyBorder="1" applyAlignment="1">
      <alignment horizontal="center" vertical="center" wrapText="1"/>
    </xf>
    <xf numFmtId="190" fontId="87" fillId="0" borderId="2" xfId="1" applyNumberFormat="1" applyFont="1" applyBorder="1">
      <alignment vertical="center"/>
    </xf>
    <xf numFmtId="190" fontId="87" fillId="0" borderId="10" xfId="1" applyNumberFormat="1" applyFont="1" applyBorder="1">
      <alignment vertical="center"/>
    </xf>
    <xf numFmtId="190" fontId="61" fillId="0" borderId="11" xfId="1" applyNumberFormat="1" applyFont="1" applyBorder="1">
      <alignment vertical="center"/>
    </xf>
    <xf numFmtId="190"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90"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90" fontId="47" fillId="0" borderId="2" xfId="0" applyNumberFormat="1" applyFont="1" applyBorder="1" applyAlignment="1">
      <alignment horizontal="center" vertical="center" wrapText="1"/>
    </xf>
    <xf numFmtId="191"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40"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6"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5"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78" fillId="30" borderId="0" xfId="0" applyFont="1" applyFill="1" applyAlignment="1">
      <alignment horizontal="center" vertical="center"/>
    </xf>
    <xf numFmtId="0" fontId="74" fillId="10" borderId="119" xfId="0" applyFont="1" applyFill="1" applyBorder="1" applyAlignment="1">
      <alignment horizontal="left" vertical="top" wrapText="1"/>
    </xf>
    <xf numFmtId="0" fontId="74" fillId="10" borderId="122" xfId="0" applyFont="1" applyFill="1" applyBorder="1" applyAlignment="1">
      <alignment horizontal="left" vertical="top" wrapText="1"/>
    </xf>
    <xf numFmtId="0" fontId="74" fillId="10" borderId="123" xfId="0" applyFont="1" applyFill="1" applyBorder="1" applyAlignment="1">
      <alignment horizontal="left" vertical="top" wrapText="1"/>
    </xf>
    <xf numFmtId="0" fontId="74" fillId="10" borderId="124" xfId="0" applyFont="1" applyFill="1" applyBorder="1" applyAlignment="1">
      <alignment horizontal="left" vertical="top" wrapText="1"/>
    </xf>
    <xf numFmtId="0" fontId="27" fillId="5" borderId="0" xfId="2" applyFill="1" applyAlignment="1" applyProtection="1">
      <alignment horizontal="left" vertical="center"/>
      <protection hidden="1"/>
    </xf>
    <xf numFmtId="0" fontId="28" fillId="4" borderId="0" xfId="0" applyFont="1" applyFill="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179" fontId="28" fillId="6" borderId="51" xfId="1" applyNumberFormat="1" applyFont="1" applyFill="1" applyBorder="1" applyAlignment="1" applyProtection="1">
      <alignment horizontal="center" vertical="center"/>
      <protection locked="0" hidden="1"/>
    </xf>
    <xf numFmtId="0" fontId="62" fillId="5" borderId="11" xfId="2" applyFont="1" applyFill="1" applyBorder="1" applyAlignment="1" applyProtection="1">
      <alignment horizontal="center"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8" fillId="7" borderId="89" xfId="0" applyFont="1" applyFill="1" applyBorder="1" applyAlignment="1" applyProtection="1">
      <alignment horizontal="center" vertical="center"/>
      <protection locked="0" hidden="1"/>
    </xf>
    <xf numFmtId="0" fontId="28" fillId="7" borderId="51" xfId="0" applyFont="1" applyFill="1" applyBorder="1" applyAlignment="1" applyProtection="1">
      <alignment horizontal="left" vertical="center"/>
      <protection locked="0" hidden="1"/>
    </xf>
    <xf numFmtId="0" fontId="28" fillId="7" borderId="89" xfId="0" applyFont="1" applyFill="1" applyBorder="1" applyAlignment="1" applyProtection="1">
      <alignment horizontal="left" vertical="center"/>
      <protection locked="0" hidden="1"/>
    </xf>
    <xf numFmtId="0" fontId="28" fillId="4" borderId="0" xfId="0" applyFont="1" applyFill="1" applyAlignment="1" applyProtection="1">
      <alignment horizontal="center" vertical="center"/>
      <protection hidden="1"/>
    </xf>
    <xf numFmtId="0" fontId="28" fillId="4" borderId="0" xfId="0" applyFont="1" applyFill="1" applyAlignment="1" applyProtection="1">
      <alignment horizontal="left" vertical="center"/>
      <protection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0" xfId="2" applyFont="1" applyFill="1" applyAlignment="1" applyProtection="1">
      <alignment horizontal="left" vertical="center"/>
      <protection hidden="1"/>
    </xf>
    <xf numFmtId="0" fontId="65" fillId="4" borderId="20" xfId="2" applyFont="1" applyFill="1" applyBorder="1" applyAlignment="1" applyProtection="1">
      <alignment horizontal="left" vertical="center"/>
      <protection hidden="1"/>
    </xf>
    <xf numFmtId="180" fontId="28" fillId="4" borderId="0" xfId="0" applyNumberFormat="1" applyFont="1" applyFill="1" applyAlignment="1" applyProtection="1">
      <alignment horizontal="center" vertical="center"/>
      <protection locked="0"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7" borderId="90"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left" vertical="center"/>
      <protection hidden="1"/>
    </xf>
    <xf numFmtId="0" fontId="28" fillId="7" borderId="91" xfId="0" applyFont="1" applyFill="1" applyBorder="1" applyAlignment="1" applyProtection="1">
      <alignment horizontal="center" vertical="center"/>
      <protection locked="0" hidden="1"/>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28" fillId="7" borderId="51"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center" vertical="center"/>
      <protection hidden="1"/>
    </xf>
    <xf numFmtId="0" fontId="28" fillId="7" borderId="89"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protection locked="0"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185" fontId="28" fillId="7" borderId="2" xfId="0" applyNumberFormat="1" applyFont="1" applyFill="1" applyBorder="1" applyAlignment="1" applyProtection="1">
      <alignment horizontal="center" vertical="center"/>
      <protection locked="0" hidden="1"/>
    </xf>
    <xf numFmtId="0" fontId="31" fillId="4" borderId="0" xfId="0" applyFont="1" applyFill="1" applyAlignment="1" applyProtection="1">
      <alignment horizontal="right" vertical="center" shrinkToFit="1"/>
      <protection hidden="1"/>
    </xf>
    <xf numFmtId="0" fontId="31" fillId="4" borderId="20" xfId="0" applyFont="1" applyFill="1" applyBorder="1" applyAlignment="1" applyProtection="1">
      <alignment horizontal="right" vertical="center" shrinkToFit="1"/>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179" fontId="28" fillId="6" borderId="51" xfId="0" applyNumberFormat="1" applyFont="1" applyFill="1" applyBorder="1" applyAlignment="1" applyProtection="1">
      <alignment horizontal="center" vertical="center"/>
      <protection locked="0" hidden="1"/>
    </xf>
    <xf numFmtId="185" fontId="28" fillId="7" borderId="108" xfId="0" applyNumberFormat="1" applyFont="1" applyFill="1" applyBorder="1" applyAlignment="1" applyProtection="1">
      <alignment horizontal="center" vertical="center"/>
      <protection locked="0" hidden="1"/>
    </xf>
    <xf numFmtId="185" fontId="28" fillId="7" borderId="89" xfId="0" applyNumberFormat="1" applyFont="1" applyFill="1" applyBorder="1" applyAlignment="1" applyProtection="1">
      <alignment horizontal="center" vertical="center"/>
      <protection locked="0"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85" fontId="46" fillId="4" borderId="114" xfId="0" applyNumberFormat="1" applyFont="1" applyFill="1" applyBorder="1" applyAlignment="1" applyProtection="1">
      <alignment horizontal="center" vertical="center"/>
      <protection hidden="1"/>
    </xf>
    <xf numFmtId="0" fontId="46" fillId="4" borderId="114" xfId="0" applyFont="1" applyFill="1" applyBorder="1" applyAlignment="1" applyProtection="1">
      <alignment horizontal="center"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shrinkToFit="1"/>
      <protection locked="0" hidden="1"/>
    </xf>
    <xf numFmtId="14" fontId="28" fillId="7" borderId="51" xfId="0" applyNumberFormat="1" applyFont="1" applyFill="1" applyBorder="1" applyAlignment="1" applyProtection="1">
      <alignment horizontal="center" vertical="center" shrinkToFit="1"/>
      <protection locked="0" hidden="1"/>
    </xf>
    <xf numFmtId="185" fontId="28" fillId="7" borderId="51" xfId="0" applyNumberFormat="1" applyFont="1" applyFill="1" applyBorder="1" applyAlignment="1" applyProtection="1">
      <alignment horizontal="center" vertical="center"/>
      <protection locked="0" hidden="1"/>
    </xf>
    <xf numFmtId="0" fontId="28" fillId="6" borderId="51" xfId="0" applyFont="1" applyFill="1" applyBorder="1" applyAlignment="1" applyProtection="1">
      <alignment horizontal="center" vertical="center"/>
      <protection locked="0" hidden="1"/>
    </xf>
    <xf numFmtId="0" fontId="28" fillId="5" borderId="2" xfId="0"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8" fillId="5" borderId="37" xfId="0" applyFont="1" applyFill="1" applyBorder="1" applyAlignment="1" applyProtection="1">
      <alignment horizontal="right" vertical="center"/>
      <protection hidden="1"/>
    </xf>
    <xf numFmtId="0" fontId="28" fillId="7" borderId="2"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0" fontId="28" fillId="5" borderId="37" xfId="0" applyFont="1" applyFill="1" applyBorder="1" applyAlignment="1" applyProtection="1">
      <alignment horizontal="left" vertical="center"/>
      <protection hidden="1"/>
    </xf>
    <xf numFmtId="0" fontId="28" fillId="5" borderId="22" xfId="0" applyFont="1" applyFill="1" applyBorder="1" applyAlignment="1" applyProtection="1">
      <alignment horizontal="center" vertical="center"/>
      <protection hidden="1"/>
    </xf>
    <xf numFmtId="0" fontId="28" fillId="5" borderId="2" xfId="0" applyFont="1" applyFill="1" applyBorder="1" applyAlignment="1" applyProtection="1">
      <alignment horizontal="right" vertical="center"/>
      <protection hidden="1"/>
    </xf>
    <xf numFmtId="0" fontId="34" fillId="7" borderId="51"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4" borderId="55" xfId="0" applyFont="1" applyFill="1" applyBorder="1" applyAlignment="1" applyProtection="1">
      <alignment horizontal="center"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37"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0" xfId="0" applyFont="1" applyFill="1" applyAlignment="1" applyProtection="1">
      <alignment horizontal="center" vertical="center" shrinkToFit="1"/>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0" fontId="27" fillId="4" borderId="5" xfId="2" applyFill="1" applyBorder="1" applyAlignment="1" applyProtection="1">
      <alignment horizontal="center" vertical="center"/>
      <protection hidden="1"/>
    </xf>
    <xf numFmtId="0" fontId="32" fillId="4" borderId="118" xfId="0" applyFont="1" applyFill="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28" fillId="5" borderId="5" xfId="0" applyFont="1" applyFill="1" applyBorder="1" applyAlignment="1" applyProtection="1">
      <alignment horizontal="center" vertical="center"/>
      <protection hidden="1"/>
    </xf>
    <xf numFmtId="0" fontId="36" fillId="6" borderId="54" xfId="0" applyFont="1" applyFill="1" applyBorder="1" applyAlignment="1" applyProtection="1">
      <alignment horizontal="center" vertical="center"/>
      <protection locked="0" hidden="1"/>
    </xf>
    <xf numFmtId="177" fontId="29" fillId="6" borderId="54" xfId="0" applyNumberFormat="1"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40"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0" fillId="31" borderId="129" xfId="0" applyFont="1" applyFill="1" applyBorder="1" applyAlignment="1">
      <alignment horizontal="center" vertical="center" shrinkToFit="1"/>
    </xf>
    <xf numFmtId="0" fontId="90" fillId="31" borderId="130"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6" xfId="0" applyFont="1" applyFill="1" applyBorder="1" applyAlignment="1">
      <alignment horizontal="center" vertical="center" shrinkToFit="1"/>
    </xf>
    <xf numFmtId="0" fontId="90" fillId="23" borderId="131"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0"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9" xfId="2" applyFont="1" applyFill="1" applyBorder="1" applyAlignment="1" applyProtection="1">
      <alignment horizontal="center" vertical="center" shrinkToFit="1"/>
      <protection hidden="1"/>
    </xf>
    <xf numFmtId="0" fontId="90" fillId="23" borderId="132"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3"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90" fillId="23" borderId="139"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6"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68" fillId="9" borderId="139" xfId="2" applyFont="1" applyFill="1" applyBorder="1" applyAlignment="1">
      <alignment horizontal="center" vertical="center" wrapText="1"/>
    </xf>
    <xf numFmtId="0" fontId="93" fillId="5" borderId="131"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0" xfId="2" applyFont="1" applyFill="1" applyBorder="1" applyAlignment="1" applyProtection="1">
      <alignment horizontal="center" vertical="top" wrapText="1" shrinkToFit="1"/>
      <protection hidden="1"/>
    </xf>
    <xf numFmtId="0" fontId="93" fillId="5" borderId="140"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6" xfId="2" applyFont="1" applyFill="1" applyBorder="1" applyAlignment="1" applyProtection="1">
      <alignment horizontal="center" vertical="top" wrapText="1" shrinkToFit="1"/>
      <protection hidden="1"/>
    </xf>
    <xf numFmtId="0" fontId="93" fillId="5" borderId="131"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0" xfId="2" applyFont="1" applyFill="1" applyBorder="1" applyAlignment="1">
      <alignment horizontal="center" vertical="top" wrapText="1"/>
    </xf>
    <xf numFmtId="0" fontId="93" fillId="5" borderId="140"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6" xfId="2" applyFont="1" applyFill="1" applyBorder="1" applyAlignment="1">
      <alignment horizontal="center" vertical="top" wrapText="1"/>
    </xf>
    <xf numFmtId="0" fontId="91" fillId="8" borderId="134"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1" xfId="0" applyFont="1" applyFill="1" applyBorder="1" applyAlignment="1">
      <alignment horizontal="center" vertical="top" wrapText="1"/>
    </xf>
    <xf numFmtId="0" fontId="91" fillId="8" borderId="142"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5" xfId="0" applyFont="1" applyFill="1" applyBorder="1" applyAlignment="1">
      <alignment horizontal="center" vertical="top" wrapText="1"/>
    </xf>
    <xf numFmtId="0" fontId="91" fillId="4" borderId="142" xfId="0" applyFont="1" applyFill="1" applyBorder="1" applyAlignment="1">
      <alignment horizontal="center" vertical="top" wrapText="1"/>
    </xf>
    <xf numFmtId="0" fontId="91" fillId="4" borderId="143" xfId="0" applyFont="1" applyFill="1" applyBorder="1" applyAlignment="1">
      <alignment horizontal="center" vertical="top" wrapText="1"/>
    </xf>
    <xf numFmtId="192" fontId="88" fillId="12" borderId="6" xfId="0" applyNumberFormat="1" applyFont="1" applyFill="1" applyBorder="1" applyAlignment="1" applyProtection="1">
      <alignment horizontal="center" vertical="center" wrapText="1" shrinkToFit="1"/>
      <protection hidden="1"/>
    </xf>
    <xf numFmtId="192" fontId="88" fillId="12" borderId="8" xfId="0" applyNumberFormat="1" applyFont="1" applyFill="1" applyBorder="1" applyAlignment="1" applyProtection="1">
      <alignment horizontal="center" vertical="center" wrapText="1" shrinkToFit="1"/>
      <protection hidden="1"/>
    </xf>
    <xf numFmtId="192"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28" xfId="0" applyFont="1" applyFill="1" applyBorder="1" applyAlignment="1">
      <alignment horizontal="center" vertical="center" shrinkToFit="1"/>
    </xf>
    <xf numFmtId="0" fontId="90" fillId="23" borderId="134"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5" xfId="0" applyFont="1" applyFill="1" applyBorder="1" applyAlignment="1">
      <alignment horizontal="center" vertical="center" shrinkToFit="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91" fillId="5" borderId="134"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5" xfId="0" applyFont="1" applyFill="1" applyBorder="1" applyAlignment="1">
      <alignment horizontal="left" vertical="top" wrapText="1"/>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0" fontId="100" fillId="0" borderId="144" xfId="5" applyFont="1" applyBorder="1">
      <alignment vertical="center"/>
    </xf>
    <xf numFmtId="0" fontId="101" fillId="0" borderId="144" xfId="5" applyFont="1" applyBorder="1">
      <alignment vertical="center"/>
    </xf>
    <xf numFmtId="0" fontId="101" fillId="21" borderId="144" xfId="5" applyFont="1" applyFill="1" applyBorder="1">
      <alignment vertical="center"/>
    </xf>
    <xf numFmtId="0" fontId="101" fillId="10" borderId="144" xfId="5" applyFont="1" applyFill="1" applyBorder="1">
      <alignment vertical="center"/>
    </xf>
    <xf numFmtId="0" fontId="100" fillId="10" borderId="144" xfId="5" applyFont="1" applyFill="1" applyBorder="1" applyAlignment="1">
      <alignment horizontal="center" vertical="center"/>
    </xf>
    <xf numFmtId="0" fontId="100" fillId="0" borderId="145" xfId="5" applyFont="1" applyBorder="1">
      <alignment vertical="center"/>
    </xf>
    <xf numFmtId="0" fontId="101" fillId="0" borderId="145" xfId="5" applyFont="1" applyBorder="1">
      <alignment vertical="center"/>
    </xf>
    <xf numFmtId="0" fontId="101" fillId="0" borderId="145" xfId="5" applyFont="1" applyBorder="1" applyAlignment="1">
      <alignment horizontal="center" vertical="center"/>
    </xf>
    <xf numFmtId="0" fontId="101" fillId="10" borderId="146" xfId="5" applyFont="1" applyFill="1" applyBorder="1">
      <alignment vertical="center"/>
    </xf>
    <xf numFmtId="0" fontId="101" fillId="0" borderId="147" xfId="5" applyFont="1" applyBorder="1" applyAlignment="1">
      <alignment horizontal="left" vertical="center"/>
    </xf>
    <xf numFmtId="38" fontId="101" fillId="21" borderId="147" xfId="6" applyFont="1" applyFill="1" applyBorder="1" applyProtection="1">
      <alignment vertical="center"/>
      <protection locked="0"/>
    </xf>
    <xf numFmtId="0" fontId="101" fillId="0" borderId="147" xfId="5" applyFont="1" applyBorder="1">
      <alignment vertical="center"/>
    </xf>
    <xf numFmtId="0" fontId="101" fillId="21" borderId="147" xfId="5" applyFont="1" applyFill="1" applyBorder="1" applyProtection="1">
      <alignment vertical="center"/>
      <protection locked="0"/>
    </xf>
    <xf numFmtId="0" fontId="101" fillId="10" borderId="148" xfId="5" applyFont="1" applyFill="1" applyBorder="1">
      <alignment vertical="center"/>
    </xf>
    <xf numFmtId="0" fontId="101" fillId="0" borderId="148" xfId="5" applyFont="1" applyBorder="1">
      <alignment vertical="center"/>
    </xf>
    <xf numFmtId="0" fontId="101" fillId="0" borderId="149" xfId="5" applyFont="1" applyBorder="1" applyAlignment="1">
      <alignment horizontal="center" vertical="center"/>
    </xf>
    <xf numFmtId="38" fontId="101" fillId="0" borderId="149" xfId="6" applyFont="1" applyBorder="1">
      <alignment vertical="center"/>
    </xf>
    <xf numFmtId="0" fontId="101" fillId="0" borderId="149" xfId="5" applyFont="1" applyBorder="1">
      <alignment vertical="center"/>
    </xf>
    <xf numFmtId="0" fontId="101" fillId="0" borderId="146" xfId="5" applyFont="1" applyBorder="1">
      <alignment vertical="center"/>
    </xf>
    <xf numFmtId="0" fontId="101" fillId="0" borderId="146" xfId="5" applyFont="1" applyBorder="1" applyAlignment="1">
      <alignment horizontal="center" vertical="center"/>
    </xf>
    <xf numFmtId="0" fontId="101" fillId="0" borderId="148" xfId="5" applyFont="1" applyBorder="1" applyAlignment="1">
      <alignment horizontal="center" vertical="center"/>
    </xf>
    <xf numFmtId="38" fontId="101" fillId="0" borderId="145" xfId="6" applyFont="1" applyBorder="1">
      <alignment vertical="center"/>
    </xf>
    <xf numFmtId="0" fontId="101" fillId="0" borderId="150" xfId="5" applyFont="1" applyBorder="1">
      <alignment vertical="center"/>
    </xf>
    <xf numFmtId="0" fontId="101" fillId="0" borderId="150" xfId="5" applyFont="1" applyBorder="1" applyAlignment="1">
      <alignment horizontal="center" vertical="center"/>
    </xf>
    <xf numFmtId="0" fontId="101" fillId="0" borderId="151" xfId="5" applyFont="1" applyBorder="1" applyAlignment="1">
      <alignment horizontal="center" vertical="center"/>
    </xf>
    <xf numFmtId="0" fontId="101" fillId="21" borderId="147" xfId="5" applyFont="1" applyFill="1" applyBorder="1" applyAlignment="1" applyProtection="1">
      <alignment horizontal="center" vertical="center"/>
      <protection locked="0"/>
    </xf>
    <xf numFmtId="0" fontId="101" fillId="0" borderId="152" xfId="5" applyFont="1" applyBorder="1">
      <alignment vertical="center"/>
    </xf>
    <xf numFmtId="0" fontId="101" fillId="0" borderId="152" xfId="5" applyFont="1" applyBorder="1" applyAlignment="1">
      <alignment horizontal="right" vertical="center"/>
    </xf>
    <xf numFmtId="0" fontId="101" fillId="0" borderId="153" xfId="5" applyFont="1" applyBorder="1">
      <alignment vertical="center"/>
    </xf>
    <xf numFmtId="38" fontId="101" fillId="0" borderId="149" xfId="6" applyFont="1" applyFill="1" applyBorder="1">
      <alignment vertical="center"/>
    </xf>
    <xf numFmtId="0" fontId="101" fillId="0" borderId="144" xfId="5" applyFont="1" applyBorder="1" applyAlignment="1">
      <alignment horizontal="center" vertical="center"/>
    </xf>
    <xf numFmtId="0" fontId="101" fillId="27" borderId="144" xfId="5" applyFont="1" applyFill="1" applyBorder="1" applyAlignment="1">
      <alignment horizontal="right" vertical="center"/>
    </xf>
    <xf numFmtId="0" fontId="101" fillId="27" borderId="149" xfId="5" applyFont="1" applyFill="1" applyBorder="1">
      <alignment vertical="center"/>
    </xf>
    <xf numFmtId="0" fontId="101" fillId="27" borderId="144" xfId="5" applyFont="1" applyFill="1" applyBorder="1">
      <alignment vertical="center"/>
    </xf>
    <xf numFmtId="0" fontId="101" fillId="27" borderId="152" xfId="5" applyFont="1" applyFill="1" applyBorder="1" applyAlignment="1">
      <alignment horizontal="right" vertical="center"/>
    </xf>
    <xf numFmtId="38" fontId="101" fillId="0" borderId="147" xfId="6" applyFont="1" applyBorder="1">
      <alignment vertical="center"/>
    </xf>
    <xf numFmtId="0" fontId="57" fillId="10" borderId="144" xfId="5" applyFont="1" applyFill="1" applyBorder="1" applyAlignment="1">
      <alignment horizontal="center" vertical="center"/>
    </xf>
    <xf numFmtId="38" fontId="57" fillId="10" borderId="144" xfId="6" applyFont="1" applyFill="1" applyBorder="1">
      <alignment vertical="center"/>
    </xf>
    <xf numFmtId="0" fontId="57" fillId="10" borderId="144" xfId="5" applyFont="1" applyFill="1" applyBorder="1">
      <alignment vertical="center"/>
    </xf>
    <xf numFmtId="0" fontId="101" fillId="32" borderId="144" xfId="5" applyFont="1" applyFill="1" applyBorder="1">
      <alignment vertical="center"/>
    </xf>
    <xf numFmtId="0" fontId="100" fillId="32" borderId="144" xfId="5" applyFont="1" applyFill="1" applyBorder="1" applyAlignment="1">
      <alignment horizontal="center" vertical="center"/>
    </xf>
    <xf numFmtId="0" fontId="101" fillId="32" borderId="146" xfId="5" applyFont="1" applyFill="1" applyBorder="1">
      <alignment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left" vertical="center"/>
    </xf>
    <xf numFmtId="0" fontId="101" fillId="32" borderId="148" xfId="5" applyFont="1" applyFill="1" applyBorder="1">
      <alignment vertical="center"/>
    </xf>
    <xf numFmtId="0" fontId="101" fillId="0" borderId="147" xfId="5" applyFont="1" applyBorder="1" applyAlignment="1">
      <alignment horizontal="right" vertical="center"/>
    </xf>
    <xf numFmtId="0" fontId="101" fillId="0" borderId="149" xfId="5" applyFont="1" applyBorder="1" applyAlignment="1">
      <alignment horizontal="right" vertical="center"/>
    </xf>
    <xf numFmtId="0" fontId="101" fillId="0" borderId="147" xfId="5" applyFont="1" applyBorder="1" applyAlignment="1">
      <alignment horizontal="center"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101" fillId="0" borderId="159" xfId="5" applyFont="1" applyBorder="1" applyAlignment="1">
      <alignment horizontal="center" vertical="center"/>
    </xf>
    <xf numFmtId="0" fontId="101" fillId="32" borderId="152" xfId="5" applyFont="1" applyFill="1" applyBorder="1" applyAlignment="1">
      <alignment horizontal="right" vertical="center"/>
    </xf>
    <xf numFmtId="0" fontId="57" fillId="32" borderId="146" xfId="5" applyFont="1" applyFill="1" applyBorder="1" applyAlignment="1">
      <alignment horizontal="center" vertical="center"/>
    </xf>
    <xf numFmtId="0" fontId="57" fillId="32" borderId="152" xfId="5" applyFont="1" applyFill="1" applyBorder="1" applyAlignment="1">
      <alignment horizontal="center" vertical="center"/>
    </xf>
    <xf numFmtId="0" fontId="57" fillId="32" borderId="148" xfId="5" applyFont="1" applyFill="1" applyBorder="1" applyAlignment="1">
      <alignment horizontal="center" vertical="center"/>
    </xf>
    <xf numFmtId="38" fontId="101" fillId="32" borderId="144" xfId="5" applyNumberFormat="1" applyFont="1" applyFill="1" applyBorder="1">
      <alignment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57" fillId="0" borderId="162" xfId="5" applyFont="1" applyBorder="1" applyAlignment="1">
      <alignment horizontal="center" vertical="center"/>
    </xf>
    <xf numFmtId="38" fontId="102" fillId="0" borderId="163" xfId="5" applyNumberFormat="1" applyFont="1" applyBorder="1">
      <alignment vertical="center"/>
    </xf>
    <xf numFmtId="0" fontId="57" fillId="0" borderId="163" xfId="5" applyFont="1" applyBorder="1">
      <alignment vertical="center"/>
    </xf>
    <xf numFmtId="0" fontId="101" fillId="0" borderId="163" xfId="5" applyFont="1" applyBorder="1">
      <alignment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66" xfId="5" applyFont="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3"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合計</c:v>
          </c:tx>
          <c:spPr>
            <a:solidFill>
              <a:srgbClr val="9BBB59">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CF表!$D$30:$BX$30</c:f>
              <c:numCache>
                <c:formatCode>#,##0_);[Red]\(#,##0\)</c:formatCode>
                <c:ptCount val="73"/>
                <c:pt idx="0">
                  <c:v>725</c:v>
                </c:pt>
                <c:pt idx="1">
                  <c:v>276.04000000000002</c:v>
                </c:pt>
                <c:pt idx="2">
                  <c:v>458.32220000000007</c:v>
                </c:pt>
                <c:pt idx="3">
                  <c:v>642.0525560000001</c:v>
                </c:pt>
                <c:pt idx="4">
                  <c:v>837.44085615500012</c:v>
                </c:pt>
                <c:pt idx="5">
                  <c:v>1034.7007986574001</c:v>
                </c:pt>
                <c:pt idx="6">
                  <c:v>1244.0500713902165</c:v>
                </c:pt>
                <c:pt idx="7">
                  <c:v>1465.7104333957072</c:v>
                </c:pt>
                <c:pt idx="8">
                  <c:v>1399.9077982052086</c:v>
                </c:pt>
                <c:pt idx="9">
                  <c:v>1631.872319077228</c:v>
                </c:pt>
                <c:pt idx="10">
                  <c:v>1876.8384761921197</c:v>
                </c:pt>
                <c:pt idx="11">
                  <c:v>2103.0451658529851</c:v>
                </c:pt>
                <c:pt idx="12">
                  <c:v>2342.735791743788</c:v>
                </c:pt>
                <c:pt idx="13">
                  <c:v>2596.1583582970761</c:v>
                </c:pt>
                <c:pt idx="14">
                  <c:v>2863.5655662251193</c:v>
                </c:pt>
                <c:pt idx="15">
                  <c:v>2795.2149102697645</c:v>
                </c:pt>
                <c:pt idx="16">
                  <c:v>3041.368779227796</c:v>
                </c:pt>
                <c:pt idx="17">
                  <c:v>3252.2945583101773</c:v>
                </c:pt>
                <c:pt idx="18">
                  <c:v>3478.2647338951274</c:v>
                </c:pt>
                <c:pt idx="19">
                  <c:v>3724.5570007366468</c:v>
                </c:pt>
                <c:pt idx="20">
                  <c:v>3986.4543716918006</c:v>
                </c:pt>
                <c:pt idx="21">
                  <c:v>4369.245290031804</c:v>
                </c:pt>
                <c:pt idx="22">
                  <c:v>4468.2237444037564</c:v>
                </c:pt>
                <c:pt idx="23">
                  <c:v>4983.6893865117127</c:v>
                </c:pt>
                <c:pt idx="24">
                  <c:v>5515.9476515876731</c:v>
                </c:pt>
                <c:pt idx="25">
                  <c:v>6791.61031968515</c:v>
                </c:pt>
                <c:pt idx="26">
                  <c:v>6568.5888346387001</c:v>
                </c:pt>
                <c:pt idx="27">
                  <c:v>6345.5251516880689</c:v>
                </c:pt>
                <c:pt idx="28">
                  <c:v>6122.4606971293697</c:v>
                </c:pt>
                <c:pt idx="29">
                  <c:v>5599.4383535087618</c:v>
                </c:pt>
                <c:pt idx="30">
                  <c:v>5402.5865093509838</c:v>
                </c:pt>
                <c:pt idx="31">
                  <c:v>5202.5075103658446</c:v>
                </c:pt>
                <c:pt idx="32">
                  <c:v>4999.1393839110096</c:v>
                </c:pt>
                <c:pt idx="33">
                  <c:v>4792.4184723748895</c:v>
                </c:pt>
                <c:pt idx="34">
                  <c:v>4582.2793834986041</c:v>
                </c:pt>
                <c:pt idx="35">
                  <c:v>4368.6549392119805</c:v>
                </c:pt>
                <c:pt idx="36">
                  <c:v>4003.4761229389869</c:v>
                </c:pt>
                <c:pt idx="37">
                  <c:v>3934.6720253267445</c:v>
                </c:pt>
                <c:pt idx="38">
                  <c:v>3862.16978835082</c:v>
                </c:pt>
                <c:pt idx="39">
                  <c:v>3785.8945477481257</c:v>
                </c:pt>
                <c:pt idx="40">
                  <c:v>3705.7693737272721</c:v>
                </c:pt>
                <c:pt idx="41">
                  <c:v>3636.7152099047134</c:v>
                </c:pt>
                <c:pt idx="42">
                  <c:v>3563.6508104134937</c:v>
                </c:pt>
                <c:pt idx="43">
                  <c:v>3486.4926751297826</c:v>
                </c:pt>
                <c:pt idx="44">
                  <c:v>3405.154982960767</c:v>
                </c:pt>
                <c:pt idx="45">
                  <c:v>3319.549523135754</c:v>
                </c:pt>
                <c:pt idx="46">
                  <c:v>3229.5856244406086</c:v>
                </c:pt>
                <c:pt idx="47">
                  <c:v>3135.1700823338497</c:v>
                </c:pt>
                <c:pt idx="48">
                  <c:v>3036.2070838808754</c:v>
                </c:pt>
                <c:pt idx="49">
                  <c:v>2932.5981304408842</c:v>
                </c:pt>
                <c:pt idx="50">
                  <c:v>2824.2419580390983</c:v>
                </c:pt>
                <c:pt idx="51">
                  <c:v>2711.0344553548712</c:v>
                </c:pt>
                <c:pt idx="52">
                  <c:v>2592.8685792541773</c:v>
                </c:pt>
                <c:pt idx="53">
                  <c:v>2473.2342677928436</c:v>
                </c:pt>
                <c:pt idx="54">
                  <c:v>2352.1263506146615</c:v>
                </c:pt>
                <c:pt idx="55">
                  <c:v>2229.539696666262</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0316-43DA-871C-58939E90493A}"/>
            </c:ext>
          </c:extLst>
        </c:ser>
        <c:ser>
          <c:idx val="1"/>
          <c:order val="1"/>
          <c:tx>
            <c:v>普通預金等</c:v>
          </c:tx>
          <c:spPr>
            <a:solidFill>
              <a:srgbClr val="C6D9F1">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677</c:v>
                </c:pt>
                <c:pt idx="1">
                  <c:v>178.60000000000002</c:v>
                </c:pt>
                <c:pt idx="2">
                  <c:v>309.95900000000006</c:v>
                </c:pt>
                <c:pt idx="3">
                  <c:v>441.23846000000003</c:v>
                </c:pt>
                <c:pt idx="4">
                  <c:v>582.60233727500008</c:v>
                </c:pt>
                <c:pt idx="5">
                  <c:v>724.21712421100017</c:v>
                </c:pt>
                <c:pt idx="6">
                  <c:v>876.25188671042451</c:v>
                </c:pt>
                <c:pt idx="7">
                  <c:v>1038.8783031755215</c:v>
                </c:pt>
                <c:pt idx="8">
                  <c:v>912.27070407841734</c:v>
                </c:pt>
                <c:pt idx="9">
                  <c:v>1081.6061121266328</c:v>
                </c:pt>
                <c:pt idx="10">
                  <c:v>1262.0642830330066</c:v>
                </c:pt>
                <c:pt idx="11">
                  <c:v>1421.8277468990987</c:v>
                </c:pt>
                <c:pt idx="12">
                  <c:v>1593.0818502212851</c:v>
                </c:pt>
                <c:pt idx="13">
                  <c:v>1776.0147985288977</c:v>
                </c:pt>
                <c:pt idx="14">
                  <c:v>1970.8176996638958</c:v>
                </c:pt>
                <c:pt idx="15">
                  <c:v>1827.6846077117043</c:v>
                </c:pt>
                <c:pt idx="16">
                  <c:v>1996.8125675929941</c:v>
                </c:pt>
                <c:pt idx="17">
                  <c:v>2128.4016603263312</c:v>
                </c:pt>
                <c:pt idx="18">
                  <c:v>2272.6550489717656</c:v>
                </c:pt>
                <c:pt idx="19">
                  <c:v>2434.7790252655841</c:v>
                </c:pt>
                <c:pt idx="20">
                  <c:v>2609.9830569566061</c:v>
                </c:pt>
                <c:pt idx="21">
                  <c:v>2903.4798358545536</c:v>
                </c:pt>
                <c:pt idx="22">
                  <c:v>2910.4853266011887</c:v>
                </c:pt>
                <c:pt idx="23">
                  <c:v>3331.2188161750673</c:v>
                </c:pt>
                <c:pt idx="24">
                  <c:v>3765.9029641409284</c:v>
                </c:pt>
                <c:pt idx="25">
                  <c:v>4941.0642916150027</c:v>
                </c:pt>
                <c:pt idx="26">
                  <c:v>4662.526425726448</c:v>
                </c:pt>
                <c:pt idx="27">
                  <c:v>4382.2808705084499</c:v>
                </c:pt>
                <c:pt idx="28">
                  <c:v>4100.3190875143619</c:v>
                </c:pt>
                <c:pt idx="29">
                  <c:v>3516.6324956053036</c:v>
                </c:pt>
                <c:pt idx="30">
                  <c:v>3380.8964757104218</c:v>
                </c:pt>
                <c:pt idx="31">
                  <c:v>3243.7667757160657</c:v>
                </c:pt>
                <c:pt idx="32">
                  <c:v>3105.2364272217378</c:v>
                </c:pt>
                <c:pt idx="33">
                  <c:v>2965.2984269849385</c:v>
                </c:pt>
                <c:pt idx="34">
                  <c:v>2823.9457367469549</c:v>
                </c:pt>
                <c:pt idx="35">
                  <c:v>2681.1712830577817</c:v>
                </c:pt>
                <c:pt idx="36">
                  <c:v>2388.9679571001625</c:v>
                </c:pt>
                <c:pt idx="37">
                  <c:v>2395.3286145127549</c:v>
                </c:pt>
                <c:pt idx="38">
                  <c:v>2400.2460752124107</c:v>
                </c:pt>
                <c:pt idx="39">
                  <c:v>2403.7131232155643</c:v>
                </c:pt>
                <c:pt idx="40">
                  <c:v>2405.7225064587337</c:v>
                </c:pt>
                <c:pt idx="41">
                  <c:v>2421.266936618119</c:v>
                </c:pt>
                <c:pt idx="42">
                  <c:v>2435.3390889283014</c:v>
                </c:pt>
                <c:pt idx="43">
                  <c:v>2447.9316020000347</c:v>
                </c:pt>
                <c:pt idx="44">
                  <c:v>2459.0370776371265</c:v>
                </c:pt>
                <c:pt idx="45">
                  <c:v>2468.6480806524041</c:v>
                </c:pt>
                <c:pt idx="46">
                  <c:v>2476.7571386827581</c:v>
                </c:pt>
                <c:pt idx="47">
                  <c:v>2483.3567420032637</c:v>
                </c:pt>
                <c:pt idx="48">
                  <c:v>2488.439343340372</c:v>
                </c:pt>
                <c:pt idx="49">
                  <c:v>2491.9973576841658</c:v>
                </c:pt>
                <c:pt idx="50">
                  <c:v>2494.0231620996783</c:v>
                </c:pt>
                <c:pt idx="51">
                  <c:v>2494.5090955372684</c:v>
                </c:pt>
                <c:pt idx="52">
                  <c:v>2493.4474586420465</c:v>
                </c:pt>
                <c:pt idx="53">
                  <c:v>2370.8305135623486</c:v>
                </c:pt>
                <c:pt idx="54">
                  <c:v>2246.650483757252</c:v>
                </c:pt>
                <c:pt idx="55">
                  <c:v>2120.8995538031299</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2"/>
          <c:tx>
            <c:v>将来資金</c:v>
          </c:tx>
          <c:spPr>
            <a:solidFill>
              <a:srgbClr val="FCD5B5">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2021.690033640562</c:v>
                </c:pt>
                <c:pt idx="31">
                  <c:v>1958.7407346497789</c:v>
                </c:pt>
                <c:pt idx="32">
                  <c:v>1893.9029566892723</c:v>
                </c:pt>
                <c:pt idx="33">
                  <c:v>1827.1200453899505</c:v>
                </c:pt>
                <c:pt idx="34">
                  <c:v>1758.333646751649</c:v>
                </c:pt>
                <c:pt idx="35">
                  <c:v>1687.4836561541986</c:v>
                </c:pt>
                <c:pt idx="36">
                  <c:v>1614.5081658388247</c:v>
                </c:pt>
                <c:pt idx="37">
                  <c:v>1539.3434108139895</c:v>
                </c:pt>
                <c:pt idx="38">
                  <c:v>1461.9237131384093</c:v>
                </c:pt>
                <c:pt idx="39">
                  <c:v>1382.1814245325616</c:v>
                </c:pt>
                <c:pt idx="40">
                  <c:v>1300.0468672685383</c:v>
                </c:pt>
                <c:pt idx="41">
                  <c:v>1215.4482732865945</c:v>
                </c:pt>
                <c:pt idx="42">
                  <c:v>1128.3117214851923</c:v>
                </c:pt>
                <c:pt idx="43">
                  <c:v>1038.5610731297481</c:v>
                </c:pt>
                <c:pt idx="44">
                  <c:v>946.11790532364057</c:v>
                </c:pt>
                <c:pt idx="45">
                  <c:v>850.9014424833498</c:v>
                </c:pt>
                <c:pt idx="46">
                  <c:v>752.82848575785033</c:v>
                </c:pt>
                <c:pt idx="47">
                  <c:v>651.8133403305859</c:v>
                </c:pt>
                <c:pt idx="48">
                  <c:v>547.7677405405035</c:v>
                </c:pt>
                <c:pt idx="49">
                  <c:v>440.60077275671864</c:v>
                </c:pt>
                <c:pt idx="50">
                  <c:v>330.2187959394202</c:v>
                </c:pt>
                <c:pt idx="51">
                  <c:v>216.5253598176028</c:v>
                </c:pt>
                <c:pt idx="52">
                  <c:v>99.421120612130892</c:v>
                </c:pt>
                <c:pt idx="53">
                  <c:v>102.40375423049483</c:v>
                </c:pt>
                <c:pt idx="54">
                  <c:v>105.47586685740967</c:v>
                </c:pt>
                <c:pt idx="55">
                  <c:v>108.64014286313196</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tickLblSkip val="2"/>
        <c:tickMarkSkip val="2"/>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過去騰落率!$J$11:$J$44</c:f>
              <c:numCache>
                <c:formatCode>#,##0_);[Red]\(#,##0\)</c:formatCode>
                <c:ptCount val="34"/>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過去騰落率!$B$11:$B$44</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過去騰落率!$L$11:$L$44</c:f>
              <c:numCache>
                <c:formatCode>#,##0_);[Red]\(#,##0\)</c:formatCode>
                <c:ptCount val="34"/>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20837;&#21147;&#12471;&#12540;&#12488;!H12"/><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18" Type="http://schemas.openxmlformats.org/officeDocument/2006/relationships/hyperlink" Target="https://www.excelcf.net/ideconisa/" TargetMode="External"/><Relationship Id="rId3" Type="http://schemas.openxmlformats.org/officeDocument/2006/relationships/image" Target="../media/image5.png"/><Relationship Id="rId21" Type="http://schemas.openxmlformats.org/officeDocument/2006/relationships/image" Target="../media/image19.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6.JPG"/><Relationship Id="rId2" Type="http://schemas.openxmlformats.org/officeDocument/2006/relationships/image" Target="../media/image4.png"/><Relationship Id="rId16" Type="http://schemas.openxmlformats.org/officeDocument/2006/relationships/hyperlink" Target="https://www.youtube.com/watch?v=I0QID1Wah08" TargetMode="External"/><Relationship Id="rId20"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hyperlink" Target="#&#25237;&#36039;&#12471;&#12511;&#12517;&#12524;&#12540;&#12471;&#12519;&#12531;!A1"/><Relationship Id="rId10" Type="http://schemas.openxmlformats.org/officeDocument/2006/relationships/image" Target="../media/image12.png"/><Relationship Id="rId19" Type="http://schemas.openxmlformats.org/officeDocument/2006/relationships/image" Target="../media/image17.jpg"/><Relationship Id="rId4" Type="http://schemas.openxmlformats.org/officeDocument/2006/relationships/image" Target="../media/image6.png"/><Relationship Id="rId9" Type="http://schemas.openxmlformats.org/officeDocument/2006/relationships/image" Target="../media/image11.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5.png"/><Relationship Id="rId7" Type="http://schemas.openxmlformats.org/officeDocument/2006/relationships/image" Target="../media/image22.jpeg"/><Relationship Id="rId12" Type="http://schemas.openxmlformats.org/officeDocument/2006/relationships/hyperlink" Target="https://coconala.com/services/6072" TargetMode="External"/><Relationship Id="rId2" Type="http://schemas.openxmlformats.org/officeDocument/2006/relationships/image" Target="../media/image20.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4.png"/><Relationship Id="rId5" Type="http://schemas.openxmlformats.org/officeDocument/2006/relationships/image" Target="../media/image21.png"/><Relationship Id="rId10" Type="http://schemas.openxmlformats.org/officeDocument/2006/relationships/hyperlink" Target="https://www.excelcf.net/lp/" TargetMode="External"/><Relationship Id="rId4" Type="http://schemas.openxmlformats.org/officeDocument/2006/relationships/image" Target="../media/image3.png"/><Relationship Id="rId9" Type="http://schemas.openxmlformats.org/officeDocument/2006/relationships/image" Target="../media/image23.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14</xdr:row>
      <xdr:rowOff>85725</xdr:rowOff>
    </xdr:from>
    <xdr:to>
      <xdr:col>1</xdr:col>
      <xdr:colOff>1352740</xdr:colOff>
      <xdr:row>16</xdr:row>
      <xdr:rowOff>47</xdr:rowOff>
    </xdr:to>
    <xdr:pic>
      <xdr:nvPicPr>
        <xdr:cNvPr id="2" name="図 1">
          <a:extLst>
            <a:ext uri="{FF2B5EF4-FFF2-40B4-BE49-F238E27FC236}">
              <a16:creationId xmlns:a16="http://schemas.microsoft.com/office/drawing/2014/main" id="{2C0835C0-2261-472A-BE20-B19FE4C53105}"/>
            </a:ext>
          </a:extLst>
        </xdr:cNvPr>
        <xdr:cNvPicPr>
          <a:picLocks noChangeAspect="1"/>
        </xdr:cNvPicPr>
      </xdr:nvPicPr>
      <xdr:blipFill>
        <a:blip xmlns:r="http://schemas.openxmlformats.org/officeDocument/2006/relationships" r:embed="rId1"/>
        <a:stretch>
          <a:fillRect/>
        </a:stretch>
      </xdr:blipFill>
      <xdr:spPr>
        <a:xfrm>
          <a:off x="238125" y="3076575"/>
          <a:ext cx="1362265" cy="333422"/>
        </a:xfrm>
        <a:prstGeom prst="rect">
          <a:avLst/>
        </a:prstGeom>
      </xdr:spPr>
    </xdr:pic>
    <xdr:clientData/>
  </xdr:twoCellAnchor>
  <xdr:twoCellAnchor editAs="oneCell">
    <xdr:from>
      <xdr:col>1</xdr:col>
      <xdr:colOff>95251</xdr:colOff>
      <xdr:row>20</xdr:row>
      <xdr:rowOff>28575</xdr:rowOff>
    </xdr:from>
    <xdr:to>
      <xdr:col>1</xdr:col>
      <xdr:colOff>533401</xdr:colOff>
      <xdr:row>21</xdr:row>
      <xdr:rowOff>19050</xdr:rowOff>
    </xdr:to>
    <xdr:pic>
      <xdr:nvPicPr>
        <xdr:cNvPr id="3" name="図 2">
          <a:extLst>
            <a:ext uri="{FF2B5EF4-FFF2-40B4-BE49-F238E27FC236}">
              <a16:creationId xmlns:a16="http://schemas.microsoft.com/office/drawing/2014/main" id="{D3629839-5183-40CB-BCEA-08D7BC5EF574}"/>
            </a:ext>
          </a:extLst>
        </xdr:cNvPr>
        <xdr:cNvPicPr>
          <a:picLocks noChangeAspect="1"/>
        </xdr:cNvPicPr>
      </xdr:nvPicPr>
      <xdr:blipFill rotWithShape="1">
        <a:blip xmlns:r="http://schemas.openxmlformats.org/officeDocument/2006/relationships" r:embed="rId2"/>
        <a:srcRect t="1" r="74161" b="-4986"/>
        <a:stretch/>
      </xdr:blipFill>
      <xdr:spPr>
        <a:xfrm>
          <a:off x="342901" y="4276725"/>
          <a:ext cx="438150" cy="200025"/>
        </a:xfrm>
        <a:prstGeom prst="rect">
          <a:avLst/>
        </a:prstGeom>
      </xdr:spPr>
    </xdr:pic>
    <xdr:clientData/>
  </xdr:twoCellAnchor>
  <xdr:twoCellAnchor editAs="oneCell">
    <xdr:from>
      <xdr:col>1</xdr:col>
      <xdr:colOff>1752600</xdr:colOff>
      <xdr:row>20</xdr:row>
      <xdr:rowOff>9526</xdr:rowOff>
    </xdr:from>
    <xdr:to>
      <xdr:col>1</xdr:col>
      <xdr:colOff>2181462</xdr:colOff>
      <xdr:row>21</xdr:row>
      <xdr:rowOff>28</xdr:rowOff>
    </xdr:to>
    <xdr:pic>
      <xdr:nvPicPr>
        <xdr:cNvPr id="4" name="図 3">
          <a:extLst>
            <a:ext uri="{FF2B5EF4-FFF2-40B4-BE49-F238E27FC236}">
              <a16:creationId xmlns:a16="http://schemas.microsoft.com/office/drawing/2014/main" id="{28C728AF-32FE-4937-A6D5-6DE51FEC3D92}"/>
            </a:ext>
          </a:extLst>
        </xdr:cNvPr>
        <xdr:cNvPicPr>
          <a:picLocks noChangeAspect="1"/>
        </xdr:cNvPicPr>
      </xdr:nvPicPr>
      <xdr:blipFill rotWithShape="1">
        <a:blip xmlns:r="http://schemas.openxmlformats.org/officeDocument/2006/relationships" r:embed="rId2"/>
        <a:srcRect l="74709" t="-4997" b="-2"/>
        <a:stretch/>
      </xdr:blipFill>
      <xdr:spPr>
        <a:xfrm>
          <a:off x="2000250" y="4257676"/>
          <a:ext cx="428862" cy="200052"/>
        </a:xfrm>
        <a:prstGeom prst="rect">
          <a:avLst/>
        </a:prstGeom>
      </xdr:spPr>
    </xdr:pic>
    <xdr:clientData/>
  </xdr:twoCellAnchor>
  <xdr:twoCellAnchor editAs="oneCell">
    <xdr:from>
      <xdr:col>1</xdr:col>
      <xdr:colOff>5178670</xdr:colOff>
      <xdr:row>26</xdr:row>
      <xdr:rowOff>187569</xdr:rowOff>
    </xdr:from>
    <xdr:to>
      <xdr:col>2</xdr:col>
      <xdr:colOff>263458</xdr:colOff>
      <xdr:row>28</xdr:row>
      <xdr:rowOff>51880</xdr:rowOff>
    </xdr:to>
    <xdr:pic>
      <xdr:nvPicPr>
        <xdr:cNvPr id="5" name="図 4">
          <a:hlinkClick xmlns:r="http://schemas.openxmlformats.org/officeDocument/2006/relationships" r:id="rId3"/>
          <a:extLst>
            <a:ext uri="{FF2B5EF4-FFF2-40B4-BE49-F238E27FC236}">
              <a16:creationId xmlns:a16="http://schemas.microsoft.com/office/drawing/2014/main" id="{9443F09C-FC9E-486F-9110-BF16B59C2BDB}"/>
            </a:ext>
          </a:extLst>
        </xdr:cNvPr>
        <xdr:cNvPicPr>
          <a:picLocks noChangeAspect="1"/>
        </xdr:cNvPicPr>
      </xdr:nvPicPr>
      <xdr:blipFill rotWithShape="1">
        <a:blip xmlns:r="http://schemas.openxmlformats.org/officeDocument/2006/relationships" r:embed="rId1"/>
        <a:srcRect l="2005" t="13042" r="41288" b="424"/>
        <a:stretch/>
      </xdr:blipFill>
      <xdr:spPr>
        <a:xfrm>
          <a:off x="5426320" y="5693019"/>
          <a:ext cx="771213" cy="283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31</xdr:col>
      <xdr:colOff>390525</xdr:colOff>
      <xdr:row>138</xdr:row>
      <xdr:rowOff>19050</xdr:rowOff>
    </xdr:from>
    <xdr:to>
      <xdr:col>53</xdr:col>
      <xdr:colOff>115385</xdr:colOff>
      <xdr:row>157</xdr:row>
      <xdr:rowOff>162422</xdr:rowOff>
    </xdr:to>
    <xdr:pic>
      <xdr:nvPicPr>
        <xdr:cNvPr id="3" name="図 2">
          <a:extLst>
            <a:ext uri="{FF2B5EF4-FFF2-40B4-BE49-F238E27FC236}">
              <a16:creationId xmlns:a16="http://schemas.microsoft.com/office/drawing/2014/main" id="{28C8CD76-4249-30C3-C436-3FCE8F38420B}"/>
            </a:ext>
          </a:extLst>
        </xdr:cNvPr>
        <xdr:cNvPicPr>
          <a:picLocks noChangeAspect="1"/>
        </xdr:cNvPicPr>
      </xdr:nvPicPr>
      <xdr:blipFill>
        <a:blip xmlns:r="http://schemas.openxmlformats.org/officeDocument/2006/relationships" r:embed="rId20"/>
        <a:stretch>
          <a:fillRect/>
        </a:stretch>
      </xdr:blipFill>
      <xdr:spPr>
        <a:xfrm>
          <a:off x="13458825" y="20393025"/>
          <a:ext cx="7773485" cy="3562847"/>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Users/suenaga/Desktop/excelcf/&#20351;&#29992;&#26399;&#38480;&#12354;&#12426;/&#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75D8-B45B-48E0-A70A-F214BBFD7DDB}">
  <sheetPr>
    <pageSetUpPr fitToPage="1"/>
  </sheetPr>
  <dimension ref="B1:C134"/>
  <sheetViews>
    <sheetView tabSelected="1" zoomScale="115" zoomScaleNormal="115" workbookViewId="0"/>
  </sheetViews>
  <sheetFormatPr defaultRowHeight="16.5" customHeight="1"/>
  <cols>
    <col min="1" max="1" width="3.25" style="321" customWidth="1"/>
    <col min="2" max="2" width="74.625" style="321" customWidth="1"/>
    <col min="3" max="3" width="9.625" style="311" customWidth="1"/>
    <col min="4" max="16384" width="9" style="321"/>
  </cols>
  <sheetData>
    <row r="1" spans="2:3" ht="16.5" customHeight="1">
      <c r="B1" s="444" t="s">
        <v>492</v>
      </c>
      <c r="C1" s="444"/>
    </row>
    <row r="2" spans="2:3" ht="16.5" customHeight="1">
      <c r="B2" s="321" t="s">
        <v>497</v>
      </c>
    </row>
    <row r="3" spans="2:3" ht="16.5" customHeight="1">
      <c r="B3" s="321" t="s">
        <v>498</v>
      </c>
    </row>
    <row r="4" spans="2:3" ht="16.5" customHeight="1">
      <c r="B4" s="321" t="s">
        <v>499</v>
      </c>
    </row>
    <row r="5" spans="2:3" ht="16.5" customHeight="1">
      <c r="B5" s="321" t="s">
        <v>491</v>
      </c>
    </row>
    <row r="6" spans="2:3" ht="16.5" customHeight="1">
      <c r="B6" s="321" t="s">
        <v>508</v>
      </c>
    </row>
    <row r="7" spans="2:3" ht="16.5" customHeight="1">
      <c r="B7" s="327" t="s">
        <v>500</v>
      </c>
    </row>
    <row r="8" spans="2:3" ht="16.5" customHeight="1">
      <c r="B8" s="321" t="s">
        <v>501</v>
      </c>
    </row>
    <row r="9" spans="2:3" ht="16.5" customHeight="1">
      <c r="B9" s="321" t="s">
        <v>502</v>
      </c>
    </row>
    <row r="10" spans="2:3" ht="16.5" customHeight="1">
      <c r="B10" s="321" t="s">
        <v>512</v>
      </c>
    </row>
    <row r="12" spans="2:3" ht="21" customHeight="1">
      <c r="B12" s="444" t="s">
        <v>509</v>
      </c>
      <c r="C12" s="444"/>
    </row>
    <row r="14" spans="2:3" ht="16.5" customHeight="1">
      <c r="B14" s="326" t="s">
        <v>487</v>
      </c>
      <c r="C14" s="328"/>
    </row>
    <row r="17" spans="2:3" ht="16.5" customHeight="1">
      <c r="B17" s="321" t="s">
        <v>494</v>
      </c>
    </row>
    <row r="18" spans="2:3" ht="16.5" customHeight="1">
      <c r="B18" s="321" t="s">
        <v>493</v>
      </c>
    </row>
    <row r="20" spans="2:3" ht="16.5" customHeight="1">
      <c r="B20" s="326" t="s">
        <v>488</v>
      </c>
      <c r="C20" s="328"/>
    </row>
    <row r="21" spans="2:3" ht="16.5" customHeight="1">
      <c r="B21" s="321" t="s">
        <v>495</v>
      </c>
    </row>
    <row r="22" spans="2:3" ht="16.5" customHeight="1">
      <c r="B22" s="321" t="s">
        <v>486</v>
      </c>
    </row>
    <row r="24" spans="2:3" ht="16.5" customHeight="1">
      <c r="B24" s="326" t="s">
        <v>489</v>
      </c>
      <c r="C24" s="328"/>
    </row>
    <row r="25" spans="2:3" ht="16.5" customHeight="1">
      <c r="B25" s="321" t="s">
        <v>496</v>
      </c>
    </row>
    <row r="26" spans="2:3" ht="16.5" customHeight="1">
      <c r="B26" s="321" t="s">
        <v>490</v>
      </c>
      <c r="C26" s="331"/>
    </row>
    <row r="27" spans="2:3" ht="16.5" customHeight="1">
      <c r="C27" s="331" t="s">
        <v>510</v>
      </c>
    </row>
    <row r="28" spans="2:3" ht="16.5" customHeight="1">
      <c r="B28" s="321" t="s">
        <v>503</v>
      </c>
      <c r="C28" s="332" t="s">
        <v>511</v>
      </c>
    </row>
    <row r="29" spans="2:3" ht="16.5" customHeight="1">
      <c r="B29" s="321" t="s">
        <v>504</v>
      </c>
    </row>
    <row r="30" spans="2:3" ht="16.5" customHeight="1">
      <c r="B30" s="329" t="s">
        <v>505</v>
      </c>
      <c r="C30" s="330"/>
    </row>
    <row r="31" spans="2:3" ht="16.5" customHeight="1">
      <c r="B31" s="445" t="s">
        <v>506</v>
      </c>
      <c r="C31" s="446"/>
    </row>
    <row r="32" spans="2:3" ht="16.5" customHeight="1">
      <c r="B32" s="447"/>
      <c r="C32" s="448"/>
    </row>
    <row r="34" spans="2:3" ht="16.5" customHeight="1">
      <c r="B34" s="444" t="s">
        <v>507</v>
      </c>
      <c r="C34" s="444"/>
    </row>
    <row r="36" spans="2:3" ht="16.5" customHeight="1">
      <c r="B36" s="322" t="s">
        <v>447</v>
      </c>
      <c r="C36" s="312"/>
    </row>
    <row r="37" spans="2:3" ht="16.5" customHeight="1">
      <c r="B37" s="323" t="s">
        <v>394</v>
      </c>
      <c r="C37" s="313"/>
    </row>
    <row r="38" spans="2:3" ht="16.5" customHeight="1">
      <c r="B38" s="323" t="s">
        <v>395</v>
      </c>
      <c r="C38" s="313"/>
    </row>
    <row r="39" spans="2:3" ht="16.5" customHeight="1">
      <c r="B39" s="323" t="s">
        <v>396</v>
      </c>
      <c r="C39" s="313"/>
    </row>
    <row r="40" spans="2:3" ht="16.5" customHeight="1">
      <c r="B40" s="324"/>
    </row>
    <row r="42" spans="2:3" ht="16.5" customHeight="1">
      <c r="B42" s="322" t="s">
        <v>385</v>
      </c>
      <c r="C42" s="312"/>
    </row>
    <row r="43" spans="2:3" ht="16.5" customHeight="1">
      <c r="B43" s="323" t="s">
        <v>397</v>
      </c>
      <c r="C43" s="313"/>
    </row>
    <row r="44" spans="2:3" ht="16.5" customHeight="1">
      <c r="B44" s="323" t="s">
        <v>398</v>
      </c>
      <c r="C44" s="313"/>
    </row>
    <row r="45" spans="2:3" ht="16.5" customHeight="1">
      <c r="B45" s="323" t="s">
        <v>513</v>
      </c>
      <c r="C45" s="313"/>
    </row>
    <row r="46" spans="2:3" ht="16.5" customHeight="1">
      <c r="B46" s="323" t="s">
        <v>399</v>
      </c>
      <c r="C46" s="313"/>
    </row>
    <row r="47" spans="2:3" ht="16.5" customHeight="1">
      <c r="B47" s="323" t="s">
        <v>400</v>
      </c>
      <c r="C47" s="313"/>
    </row>
    <row r="48" spans="2:3" ht="16.5" customHeight="1">
      <c r="B48" s="323" t="s">
        <v>401</v>
      </c>
      <c r="C48" s="313"/>
    </row>
    <row r="49" spans="2:3" ht="16.5" customHeight="1">
      <c r="B49" s="323" t="s">
        <v>448</v>
      </c>
      <c r="C49" s="313"/>
    </row>
    <row r="50" spans="2:3" ht="16.5" customHeight="1">
      <c r="B50" s="323" t="s">
        <v>402</v>
      </c>
      <c r="C50" s="313"/>
    </row>
    <row r="51" spans="2:3" ht="16.5" customHeight="1">
      <c r="B51" s="323" t="s">
        <v>403</v>
      </c>
      <c r="C51" s="313"/>
    </row>
    <row r="52" spans="2:3" ht="16.5" customHeight="1">
      <c r="B52" s="323" t="s">
        <v>449</v>
      </c>
      <c r="C52" s="313"/>
    </row>
    <row r="53" spans="2:3" ht="16.5" customHeight="1">
      <c r="B53" s="323" t="s">
        <v>404</v>
      </c>
      <c r="C53" s="313"/>
    </row>
    <row r="54" spans="2:3" ht="16.5" customHeight="1">
      <c r="B54" s="323" t="s">
        <v>405</v>
      </c>
      <c r="C54" s="313"/>
    </row>
    <row r="55" spans="2:3" ht="16.5" customHeight="1">
      <c r="B55" s="323" t="s">
        <v>450</v>
      </c>
      <c r="C55" s="313"/>
    </row>
    <row r="56" spans="2:3" ht="16.5" customHeight="1">
      <c r="B56" s="323" t="s">
        <v>514</v>
      </c>
      <c r="C56" s="313"/>
    </row>
    <row r="57" spans="2:3" ht="16.5" customHeight="1">
      <c r="B57" s="323" t="s">
        <v>406</v>
      </c>
      <c r="C57" s="313"/>
    </row>
    <row r="58" spans="2:3" ht="16.5" customHeight="1">
      <c r="B58" s="323" t="s">
        <v>407</v>
      </c>
      <c r="C58" s="313"/>
    </row>
    <row r="59" spans="2:3" ht="16.5" customHeight="1">
      <c r="B59" s="323" t="s">
        <v>408</v>
      </c>
      <c r="C59" s="313"/>
    </row>
    <row r="60" spans="2:3" ht="16.5" customHeight="1">
      <c r="B60" s="323" t="s">
        <v>409</v>
      </c>
      <c r="C60" s="313"/>
    </row>
    <row r="61" spans="2:3" ht="16.5" customHeight="1">
      <c r="B61" s="323" t="s">
        <v>451</v>
      </c>
      <c r="C61" s="313"/>
    </row>
    <row r="64" spans="2:3" ht="16.5" customHeight="1">
      <c r="B64" s="322" t="s">
        <v>386</v>
      </c>
      <c r="C64" s="312"/>
    </row>
    <row r="65" spans="2:3" ht="16.5" customHeight="1">
      <c r="B65" s="323" t="s">
        <v>410</v>
      </c>
      <c r="C65" s="313"/>
    </row>
    <row r="66" spans="2:3" ht="16.5" customHeight="1">
      <c r="B66" s="323" t="s">
        <v>411</v>
      </c>
      <c r="C66" s="313"/>
    </row>
    <row r="67" spans="2:3" ht="16.5" customHeight="1">
      <c r="B67" s="323" t="s">
        <v>412</v>
      </c>
      <c r="C67" s="313"/>
    </row>
    <row r="68" spans="2:3" ht="16.5" customHeight="1">
      <c r="B68" s="323" t="s">
        <v>413</v>
      </c>
      <c r="C68" s="313"/>
    </row>
    <row r="69" spans="2:3" ht="16.5" customHeight="1">
      <c r="B69" s="323" t="s">
        <v>387</v>
      </c>
      <c r="C69" s="313"/>
    </row>
    <row r="70" spans="2:3" ht="16.5" customHeight="1">
      <c r="B70" s="323" t="s">
        <v>388</v>
      </c>
      <c r="C70" s="313"/>
    </row>
    <row r="71" spans="2:3" ht="16.5" customHeight="1">
      <c r="B71" s="323" t="s">
        <v>389</v>
      </c>
      <c r="C71" s="313"/>
    </row>
    <row r="72" spans="2:3" ht="16.5" customHeight="1">
      <c r="B72" s="323" t="s">
        <v>452</v>
      </c>
      <c r="C72" s="313"/>
    </row>
    <row r="73" spans="2:3" ht="16.5" customHeight="1">
      <c r="B73" s="323" t="s">
        <v>390</v>
      </c>
      <c r="C73" s="313"/>
    </row>
    <row r="74" spans="2:3" ht="16.5" customHeight="1">
      <c r="B74" s="323" t="s">
        <v>391</v>
      </c>
      <c r="C74" s="313"/>
    </row>
    <row r="75" spans="2:3" ht="16.5" customHeight="1">
      <c r="B75" s="323" t="s">
        <v>392</v>
      </c>
      <c r="C75" s="313"/>
    </row>
    <row r="76" spans="2:3" ht="16.5" customHeight="1">
      <c r="B76" s="323" t="s">
        <v>393</v>
      </c>
      <c r="C76" s="313"/>
    </row>
    <row r="77" spans="2:3" ht="16.5" customHeight="1">
      <c r="B77" s="323" t="s">
        <v>414</v>
      </c>
      <c r="C77" s="313"/>
    </row>
    <row r="78" spans="2:3" ht="16.5" customHeight="1">
      <c r="B78" s="323" t="s">
        <v>415</v>
      </c>
      <c r="C78" s="313"/>
    </row>
    <row r="79" spans="2:3" ht="16.5" customHeight="1">
      <c r="B79" s="323" t="s">
        <v>453</v>
      </c>
      <c r="C79" s="313"/>
    </row>
    <row r="80" spans="2:3" ht="16.5" customHeight="1">
      <c r="B80" s="323" t="s">
        <v>454</v>
      </c>
      <c r="C80" s="313"/>
    </row>
    <row r="81" spans="2:3" ht="16.5" customHeight="1">
      <c r="B81" s="323" t="s">
        <v>416</v>
      </c>
      <c r="C81" s="313"/>
    </row>
    <row r="82" spans="2:3" ht="16.5" customHeight="1">
      <c r="B82" s="323" t="s">
        <v>417</v>
      </c>
      <c r="C82" s="313"/>
    </row>
    <row r="83" spans="2:3" ht="16.5" customHeight="1">
      <c r="B83" s="323" t="s">
        <v>418</v>
      </c>
      <c r="C83" s="313"/>
    </row>
    <row r="84" spans="2:3" ht="16.5" customHeight="1">
      <c r="B84" s="324"/>
    </row>
    <row r="85" spans="2:3" ht="16.5" customHeight="1">
      <c r="B85" s="324"/>
    </row>
    <row r="86" spans="2:3" ht="16.5" customHeight="1">
      <c r="B86" s="325" t="s">
        <v>419</v>
      </c>
      <c r="C86" s="312"/>
    </row>
    <row r="87" spans="2:3" ht="16.5" customHeight="1">
      <c r="B87" s="323" t="s">
        <v>420</v>
      </c>
      <c r="C87" s="313"/>
    </row>
    <row r="88" spans="2:3" ht="16.5" customHeight="1">
      <c r="B88" s="323" t="s">
        <v>421</v>
      </c>
      <c r="C88" s="313"/>
    </row>
    <row r="89" spans="2:3" ht="16.5" customHeight="1">
      <c r="B89" s="323" t="s">
        <v>455</v>
      </c>
      <c r="C89" s="313"/>
    </row>
    <row r="90" spans="2:3" ht="16.5" customHeight="1">
      <c r="B90" s="323" t="s">
        <v>422</v>
      </c>
      <c r="C90" s="313"/>
    </row>
    <row r="91" spans="2:3" ht="16.5" customHeight="1">
      <c r="B91" s="323" t="s">
        <v>456</v>
      </c>
      <c r="C91" s="313"/>
    </row>
    <row r="92" spans="2:3" ht="16.5" customHeight="1">
      <c r="B92" s="323" t="s">
        <v>457</v>
      </c>
      <c r="C92" s="313"/>
    </row>
    <row r="93" spans="2:3" ht="16.5" customHeight="1">
      <c r="B93" s="323" t="s">
        <v>423</v>
      </c>
      <c r="C93" s="313"/>
    </row>
    <row r="94" spans="2:3" ht="16.5" customHeight="1">
      <c r="B94" s="323" t="s">
        <v>424</v>
      </c>
      <c r="C94" s="313"/>
    </row>
    <row r="95" spans="2:3" ht="16.5" customHeight="1">
      <c r="B95" s="323" t="s">
        <v>515</v>
      </c>
      <c r="C95" s="313"/>
    </row>
    <row r="96" spans="2:3" ht="16.5" customHeight="1">
      <c r="B96" s="323" t="s">
        <v>458</v>
      </c>
      <c r="C96" s="313"/>
    </row>
    <row r="97" spans="2:3" ht="16.5" customHeight="1">
      <c r="B97" s="323" t="s">
        <v>459</v>
      </c>
      <c r="C97" s="313"/>
    </row>
    <row r="98" spans="2:3" ht="16.5" customHeight="1">
      <c r="B98" s="323" t="s">
        <v>425</v>
      </c>
      <c r="C98" s="313"/>
    </row>
    <row r="99" spans="2:3" ht="16.5" customHeight="1">
      <c r="B99" s="323" t="s">
        <v>426</v>
      </c>
      <c r="C99" s="313"/>
    </row>
    <row r="100" spans="2:3" ht="16.5" customHeight="1">
      <c r="B100" s="323" t="s">
        <v>427</v>
      </c>
      <c r="C100" s="313"/>
    </row>
    <row r="101" spans="2:3" ht="16.5" customHeight="1">
      <c r="B101" s="323" t="s">
        <v>428</v>
      </c>
      <c r="C101" s="313"/>
    </row>
    <row r="104" spans="2:3" ht="16.5" customHeight="1">
      <c r="B104" s="322" t="s">
        <v>429</v>
      </c>
      <c r="C104" s="312"/>
    </row>
    <row r="105" spans="2:3" ht="16.5" customHeight="1">
      <c r="B105" s="323" t="s">
        <v>460</v>
      </c>
      <c r="C105" s="313"/>
    </row>
    <row r="106" spans="2:3" ht="16.5" customHeight="1">
      <c r="B106" s="323" t="s">
        <v>430</v>
      </c>
      <c r="C106" s="313"/>
    </row>
    <row r="107" spans="2:3" ht="16.5" customHeight="1">
      <c r="B107" s="323" t="s">
        <v>431</v>
      </c>
      <c r="C107" s="313"/>
    </row>
    <row r="108" spans="2:3" ht="16.5" customHeight="1">
      <c r="B108" s="323" t="s">
        <v>516</v>
      </c>
      <c r="C108" s="313"/>
    </row>
    <row r="109" spans="2:3" ht="16.5" customHeight="1">
      <c r="B109" s="323" t="s">
        <v>432</v>
      </c>
      <c r="C109" s="313"/>
    </row>
    <row r="110" spans="2:3" ht="16.5" customHeight="1">
      <c r="B110" s="323" t="s">
        <v>433</v>
      </c>
      <c r="C110" s="313"/>
    </row>
    <row r="111" spans="2:3" ht="16.5" customHeight="1">
      <c r="B111" s="323" t="s">
        <v>434</v>
      </c>
      <c r="C111" s="313"/>
    </row>
    <row r="112" spans="2:3" ht="16.5" customHeight="1">
      <c r="B112" s="323" t="s">
        <v>435</v>
      </c>
      <c r="C112" s="313"/>
    </row>
    <row r="113" spans="2:3" ht="16.5" customHeight="1">
      <c r="B113" s="323" t="s">
        <v>436</v>
      </c>
      <c r="C113" s="313"/>
    </row>
    <row r="114" spans="2:3" ht="16.5" customHeight="1">
      <c r="B114" s="323" t="s">
        <v>461</v>
      </c>
      <c r="C114" s="313"/>
    </row>
    <row r="115" spans="2:3" ht="16.5" customHeight="1">
      <c r="B115" s="323" t="s">
        <v>437</v>
      </c>
      <c r="C115" s="313"/>
    </row>
    <row r="116" spans="2:3" ht="16.5" customHeight="1">
      <c r="B116" s="323" t="s">
        <v>438</v>
      </c>
      <c r="C116" s="313"/>
    </row>
    <row r="117" spans="2:3" ht="16.5" customHeight="1">
      <c r="B117" s="323" t="s">
        <v>439</v>
      </c>
      <c r="C117" s="313"/>
    </row>
    <row r="118" spans="2:3" ht="16.5" customHeight="1">
      <c r="B118" s="323" t="s">
        <v>462</v>
      </c>
      <c r="C118" s="313"/>
    </row>
    <row r="119" spans="2:3" ht="16.5" customHeight="1">
      <c r="B119" s="323" t="s">
        <v>440</v>
      </c>
      <c r="C119" s="313"/>
    </row>
    <row r="120" spans="2:3" ht="16.5" customHeight="1">
      <c r="B120" s="323" t="s">
        <v>463</v>
      </c>
      <c r="C120" s="313"/>
    </row>
    <row r="121" spans="2:3" ht="16.5" customHeight="1">
      <c r="B121" s="323" t="s">
        <v>441</v>
      </c>
      <c r="C121" s="313"/>
    </row>
    <row r="122" spans="2:3" ht="16.5" customHeight="1">
      <c r="B122" s="323" t="s">
        <v>442</v>
      </c>
      <c r="C122" s="313"/>
    </row>
    <row r="123" spans="2:3" ht="16.5" customHeight="1">
      <c r="B123" s="323" t="s">
        <v>464</v>
      </c>
      <c r="C123" s="313"/>
    </row>
    <row r="124" spans="2:3" ht="16.5" customHeight="1">
      <c r="B124" s="323" t="s">
        <v>465</v>
      </c>
      <c r="C124" s="313"/>
    </row>
    <row r="125" spans="2:3" ht="16.5" customHeight="1">
      <c r="B125" s="323" t="s">
        <v>443</v>
      </c>
      <c r="C125" s="313"/>
    </row>
    <row r="126" spans="2:3" ht="16.5" customHeight="1">
      <c r="B126" s="323" t="s">
        <v>466</v>
      </c>
      <c r="C126" s="313"/>
    </row>
    <row r="127" spans="2:3" ht="16.5" customHeight="1">
      <c r="B127" s="323" t="s">
        <v>444</v>
      </c>
      <c r="C127" s="313"/>
    </row>
    <row r="128" spans="2:3" ht="16.5" customHeight="1">
      <c r="B128" s="323" t="s">
        <v>467</v>
      </c>
      <c r="C128" s="313"/>
    </row>
    <row r="129" spans="2:3" ht="16.5" customHeight="1">
      <c r="B129" s="323" t="s">
        <v>468</v>
      </c>
      <c r="C129" s="313"/>
    </row>
    <row r="130" spans="2:3" ht="16.5" customHeight="1">
      <c r="B130" s="323" t="s">
        <v>469</v>
      </c>
      <c r="C130" s="313"/>
    </row>
    <row r="131" spans="2:3" ht="16.5" customHeight="1">
      <c r="B131" s="323" t="s">
        <v>445</v>
      </c>
      <c r="C131" s="313"/>
    </row>
    <row r="132" spans="2:3" ht="16.5" customHeight="1">
      <c r="B132" s="323" t="s">
        <v>470</v>
      </c>
      <c r="C132" s="313"/>
    </row>
    <row r="133" spans="2:3" ht="16.5" customHeight="1">
      <c r="B133" s="323" t="s">
        <v>517</v>
      </c>
      <c r="C133" s="313"/>
    </row>
    <row r="134" spans="2:3" ht="16.5" customHeight="1">
      <c r="B134" s="323" t="s">
        <v>446</v>
      </c>
      <c r="C134" s="313"/>
    </row>
  </sheetData>
  <sheetProtection algorithmName="SHA-512" hashValue="cLMMtxq9QhB/E0Y/CLLmTAKQh4UBOZD9vZs9gY7VXN31VKQQYdoyk7ZO1PdTFV6GKfS9yrhkV0rrB2Fn6wU+9Q==" saltValue="Gsl0wt5B4JZP7sesL3oiAw==" spinCount="100000" sheet="1" objects="1" scenarios="1"/>
  <mergeCells count="4">
    <mergeCell ref="B1:C1"/>
    <mergeCell ref="B12:C12"/>
    <mergeCell ref="B31:C32"/>
    <mergeCell ref="B34:C34"/>
  </mergeCells>
  <phoneticPr fontId="70"/>
  <hyperlinks>
    <hyperlink ref="B37" r:id="rId1" display="https://www.excelcf.net/input/" xr:uid="{E251F73F-9FA5-4B90-8D03-E01431ACBA02}"/>
    <hyperlink ref="B38" r:id="rId2" display="https://www.excelcf.net/youtube/" xr:uid="{5015C26E-2D7F-480E-A263-40C31DF2C1E8}"/>
    <hyperlink ref="B105" r:id="rId3" display="https://www.excelcf.net/tsumitate/" xr:uid="{86E29630-3372-4812-9504-5C964746C717}"/>
    <hyperlink ref="B39" r:id="rId4" display="https://www.excelcf.net/startyear/" xr:uid="{27C2E149-8DF5-4C90-ADFD-020566D86480}"/>
    <hyperlink ref="B43" r:id="rId5" display="https://www.excelcf.net/kakeibo/" xr:uid="{02EEC8B0-B412-43EE-8DC8-7CE459820B27}"/>
    <hyperlink ref="B44" r:id="rId6" display="https://www.excelcf.net/shisyutsu/" xr:uid="{C04116D9-1BBF-4E5F-9AAC-4B17C5184EF4}"/>
    <hyperlink ref="B45" r:id="rId7" display="https://www.excelcf.net/total/" xr:uid="{81A84B73-FA44-4267-8F75-D607DE05E038}"/>
    <hyperlink ref="B46" r:id="rId8" display="https://www.excelcf.net/tedori/" xr:uid="{8B7DDEDB-220C-492B-9280-15A477FD98A0}"/>
    <hyperlink ref="B47" r:id="rId9" display="https://www.excelcf.net/kakeicheck/" xr:uid="{B4EA1467-0F82-4EEA-A9E8-511B06C51243}"/>
    <hyperlink ref="B48" r:id="rId10" display="https://www.excelcf.net/lossofpension/" xr:uid="{CEF69A34-AB81-499D-B5AE-4158C496A42C}"/>
    <hyperlink ref="B49" r:id="rId11" display="https://www.excelcf.net/taisaku/" xr:uid="{8793139D-287C-4B27-A30C-CF433605B508}"/>
    <hyperlink ref="B50" r:id="rId12" display="https://www.excelcf.net/seiho-2/" xr:uid="{4C02CBF8-EA3C-470C-A07A-6692B882AA42}"/>
    <hyperlink ref="B51" r:id="rId13" display="https://www.excelcf.net/balance/" xr:uid="{94AE4834-4CFB-47BC-9C81-748B00F22EA0}"/>
    <hyperlink ref="B52" r:id="rId14" display="https://www.excelcf.net/kyouikuhi/" xr:uid="{3028C752-D3F1-4D92-8CE6-1199F669AD8E}"/>
    <hyperlink ref="B53" r:id="rId15" display="https://www.excelcf.net/musyouka/" xr:uid="{77B11B3E-F242-42EC-99F8-1C2121859864}"/>
    <hyperlink ref="B54" r:id="rId16" display="https://www.excelcf.net/workstyle/" xr:uid="{08E1A8B2-54E7-4ECE-AB28-C07C94EBF93F}"/>
    <hyperlink ref="B55" r:id="rId17" display="https://www.excelcf.net/separate/" xr:uid="{C6A605B7-08F4-414F-B453-BE72A841DF4A}"/>
    <hyperlink ref="B56" r:id="rId18" display="https://www.excelcf.net/richvspoor/" xr:uid="{B82F41DF-9B26-4A0B-88EA-C0E3AA6E7EC8}"/>
    <hyperlink ref="B57" r:id="rId19" display="https://www.excelcf.net/dcretire/" xr:uid="{0A445811-6B45-4BFD-BE41-FE0C7D27FF27}"/>
    <hyperlink ref="B58" r:id="rId20" display="https://www.excelcf.net/literacy/" xr:uid="{B7F8C14F-0B01-49A1-A859-95F96432AEDB}"/>
    <hyperlink ref="B59" r:id="rId21" display="https://www.excelcf.net/usefull/" xr:uid="{268C7F72-3B0B-4C15-94F9-8A2073B9FC60}"/>
    <hyperlink ref="B60" r:id="rId22" display="https://www.excelcf.net/dokushin/" xr:uid="{C8B6CF74-0AB3-4D1E-8B66-525709F6751D}"/>
    <hyperlink ref="B61" r:id="rId23" display="https://www.excelcf.net/1000poor/" xr:uid="{C3AAD691-7373-47A3-B56A-361B6214A3CF}"/>
    <hyperlink ref="B65" r:id="rId24" display="https://www.excelcf.net/myhomeloan/" xr:uid="{B6D1DBC6-3A31-43D6-9566-BD4645844475}"/>
    <hyperlink ref="B66" r:id="rId25" display="https://www.excelcf.net/lphome/" xr:uid="{F8797AF9-3F85-4B27-9432-F0D606A6183A}"/>
    <hyperlink ref="B67" r:id="rId26" display="https://www.excelcf.net/myhomeloan-2/" xr:uid="{E34C3C9C-98E3-418F-8763-18DB3595CDC9}"/>
    <hyperlink ref="B68" r:id="rId27" display="https://www.excelcf.net/500/" xr:uid="{CBA54ECD-CAB6-4F96-8BAF-3A274E434F8A}"/>
    <hyperlink ref="B69" r:id="rId28" display="https://www.excelcf.net/hayamihyo/" xr:uid="{77676E80-A562-4ACC-88CA-A1C00269FE87}"/>
    <hyperlink ref="B70" r:id="rId29" display="https://www.excelcf.net/40s/" xr:uid="{AC854852-AC9A-4DCA-B4D0-DC774757DFCC}"/>
    <hyperlink ref="B71" r:id="rId30" display="https://www.excelcf.net/kurihen-3/" xr:uid="{09A137B7-C996-4D0E-A5E5-911D68D47BD6}"/>
    <hyperlink ref="B72" r:id="rId31" display="https://www.excelcf.net/kuriagehensai/" xr:uid="{6B07CC99-E965-442B-8715-0E3183E02E9B}"/>
    <hyperlink ref="B73" r:id="rId32" display="https://www.excelcf.net/kurihen/" xr:uid="{A6B86B38-01BD-408B-B643-AB204E41ECF9}"/>
    <hyperlink ref="B74" r:id="rId33" display="https://www.excelcf.net/repaymentor/" xr:uid="{82EF39CE-6ABF-4E2F-8974-F006FB6EDC02}"/>
    <hyperlink ref="B75" r:id="rId34" display="https://www.excelcf.net/hiritsu/" xr:uid="{99BB5BF5-4F9B-4C5E-80B0-952A78757E89}"/>
    <hyperlink ref="B76" r:id="rId35" display="https://www.excelcf.net/rate-2/" xr:uid="{FD811A3B-8314-494C-AC05-A2039FBC1383}"/>
    <hyperlink ref="B77" r:id="rId36" display="https://www.excelcf.net/kurihen-2/" xr:uid="{EA92C8A4-F771-43E9-9F8C-20D24E951DB3}"/>
    <hyperlink ref="B78" r:id="rId37" display="https://www.excelcf.net/loansim/" xr:uid="{FB7E52AB-7981-423E-BE07-BCF3B345D86A}"/>
    <hyperlink ref="B79" r:id="rId38" display="https://www.excelcf.net/howlong/" xr:uid="{537D1903-EEE3-4FA6-A571-02A0FF5FFFB9}"/>
    <hyperlink ref="B80" r:id="rId39" display="https://www.excelcf.net/rate3/" xr:uid="{22816782-DE35-4117-B405-7D2AACD32985}"/>
    <hyperlink ref="B81" r:id="rId40" display="https://www.excelcf.net/rate2/" xr:uid="{C057E8A5-F553-4226-AD6F-CFEE67AF7AD3}"/>
    <hyperlink ref="B82" r:id="rId41" display="https://www.excelcf.net/rate/" xr:uid="{2308BE5C-AC61-4325-9809-0C7A9226484B}"/>
    <hyperlink ref="B83" r:id="rId42" display="https://www.excelcf.net/loancost/" xr:uid="{61DF5F6D-DDF8-47FA-9A86-543772A1D3B0}"/>
    <hyperlink ref="B87" r:id="rId43" display="https://www.excelcf.net/allinsurance/" xr:uid="{652F731B-2AAD-4BBB-8525-DB71C03478BE}"/>
    <hyperlink ref="B88" r:id="rId44" display="https://www.excelcf.net/izokunenkin/" xr:uid="{9741532E-9DE3-4058-9435-FE925985ACB3}"/>
    <hyperlink ref="B89" r:id="rId45" display="https://www.excelcf.net/riskscenario1/" xr:uid="{A15F7C1C-5D35-47B3-9151-07DCB06E2F66}"/>
    <hyperlink ref="B90" r:id="rId46" display="https://www.excelcf.net/lifeins/" xr:uid="{5BA741BC-3138-48A2-950A-85853183A948}"/>
    <hyperlink ref="B91" r:id="rId47" display="https://www.excelcf.net/coverageamount/" xr:uid="{0C1FC92A-6919-4A99-8A34-287629C373AF}"/>
    <hyperlink ref="B92" r:id="rId48" display="https://www.excelcf.net/coveragesim/" xr:uid="{572A1F97-16DF-46FD-AD7D-47314115DCCA}"/>
    <hyperlink ref="B93" r:id="rId49" display="https://www.excelcf.net/incomecover/" xr:uid="{6F0F120E-92D0-4CE6-BC50-0FC2B4F07886}"/>
    <hyperlink ref="B94" r:id="rId50" display="https://www.excelcf.net/return/" xr:uid="{D42C6A14-FA0C-4F94-B4D3-F7C729C579C4}"/>
    <hyperlink ref="B95" r:id="rId51" display="https://www.excelcf.net/seiho/" xr:uid="{DB8B0945-A242-425F-804A-7545A39AD72C}"/>
    <hyperlink ref="B96" r:id="rId52" display="https://www.excelcf.net/cantwork/" xr:uid="{2CDCF040-182C-48A0-850D-52B7A66C733C}"/>
    <hyperlink ref="B97" r:id="rId53" display="https://www.excelcf.net/netsyunyuhosyo/" xr:uid="{1F9B44B6-5371-459C-BD77-76BC483C7DE4}"/>
    <hyperlink ref="B98" r:id="rId54" display="https://www.excelcf.net/netiryouhoken/" xr:uid="{F3507A6A-701B-4BAE-9267-E129938E038B}"/>
    <hyperlink ref="B99" r:id="rId55" display="https://www.excelcf.net/netseiho/" xr:uid="{FE1A5ACB-3CE9-4337-9BFD-A4DD3AEB595E}"/>
    <hyperlink ref="B100" r:id="rId56" display="https://www.excelcf.net/iryou/" xr:uid="{48B6AEB5-B532-436C-AD56-061D05EE95F3}"/>
    <hyperlink ref="B101" r:id="rId57" display="https://www.excelcf.net/housingloan-ins/" xr:uid="{59884449-0944-4A2B-A22A-EDA0654C9758}"/>
    <hyperlink ref="B106" r:id="rId58" display="https://www.excelcf.net/selectfund/" xr:uid="{77C392E7-FCC4-4A41-B492-2F6970C1700B}"/>
    <hyperlink ref="B107" r:id="rId59" display="https://www.excelcf.net/millioner/" xr:uid="{B18D3921-81FE-46A8-8E61-BE20DF385BE0}"/>
    <hyperlink ref="B108" r:id="rId60" display="https://www.excelcf.net/invest2/" xr:uid="{F4D6479A-FD2E-4BC0-8878-72BB1BE17463}"/>
    <hyperlink ref="B109" r:id="rId61" display="https://www.excelcf.net/longterm/" xr:uid="{F671F85D-6298-4724-A1B2-EB92A57E57B4}"/>
    <hyperlink ref="B110" r:id="rId62" display="https://www.excelcf.net/ideco/" xr:uid="{52D042C1-1374-474A-B118-BB19E1F4AA61}"/>
    <hyperlink ref="B111" r:id="rId63" display="https://www.excelcf.net/dc1/" xr:uid="{0A2FB6A3-3E91-481B-B9B8-D07582F09636}"/>
    <hyperlink ref="B112" r:id="rId64" display="https://www.excelcf.net/investlp/" xr:uid="{0AB87CAA-1C77-4F0A-BD14-B13E015AE59D}"/>
    <hyperlink ref="B113" r:id="rId65" display="https://www.excelcf.net/lifeplan/" xr:uid="{E408020B-B10C-4593-B40C-2AAADBACAF9F}"/>
    <hyperlink ref="B114" r:id="rId66" display="https://www.excelcf.net/portfolio/" xr:uid="{D60856EE-18F0-49FC-A270-1DEC3A181F87}"/>
    <hyperlink ref="B115" r:id="rId67" display="https://www.excelcf.net/torikuzushi/" xr:uid="{42DED5DE-3929-476D-A03D-BCFEC7369050}"/>
    <hyperlink ref="B116" r:id="rId68" display="https://www.excelcf.net/rougo/" xr:uid="{14753373-4A99-4759-BDF5-7539E6CCF59B}"/>
    <hyperlink ref="B117" r:id="rId69" display="https://www.excelcf.net/tsuki1/" xr:uid="{71148C3F-13B7-4826-B5EE-0DEC79D30E84}"/>
    <hyperlink ref="B118" r:id="rId70" display="https://www.excelcf.net/tuki1/" xr:uid="{EDBFAE8B-6632-4DBA-BB4D-59185CE93DC9}"/>
    <hyperlink ref="B119" r:id="rId71" display="https://www.excelcf.net/dcplan/" xr:uid="{41799307-C126-41E8-8188-73BD4F4808A9}"/>
    <hyperlink ref="B120" r:id="rId72" display="https://www.excelcf.net/selectfund6/" xr:uid="{A73A6CB3-2CF4-45F6-AF9C-30972C8C132F}"/>
    <hyperlink ref="B121" r:id="rId73" display="https://www.excelcf.net/toushinvsdc/" xr:uid="{B51A3FD1-E5B2-4334-838A-FA36A87D9F51}"/>
    <hyperlink ref="B122" r:id="rId74" display="https://www.excelcf.net/investment/" xr:uid="{94035EFE-433B-44F5-A9E6-281910BA5F7A}"/>
    <hyperlink ref="B123" r:id="rId75" display="https://www.excelcf.net/dcpossibility/" xr:uid="{BB6B37A4-71A1-4BC2-9A42-866B37EF502F}"/>
    <hyperlink ref="B124" r:id="rId76" display="https://www.excelcf.net/indexactive/" xr:uid="{0655FD58-36BD-4170-B0AF-BBFA91A8AF8B}"/>
    <hyperlink ref="B125" r:id="rId77" display="https://www.excelcf.net/dcshiryou/" xr:uid="{CB719AD1-9FE2-4B75-8506-27290AB43199}"/>
    <hyperlink ref="B126" r:id="rId78" display="https://www.excelcf.net/fundselectje/" xr:uid="{54645B76-A0D1-46BD-B61E-1F7205F508DF}"/>
    <hyperlink ref="B127" r:id="rId79" display="https://www.excelcf.net/fundselect2/" xr:uid="{19254B56-032B-48C8-9850-BB0B794FFC9B}"/>
    <hyperlink ref="B128" r:id="rId80" display="https://www.excelcf.net/selectfund3/" xr:uid="{12A5458E-1909-4F20-A850-FC7E7BD99318}"/>
    <hyperlink ref="B129" r:id="rId81" display="https://www.excelcf.net/selectfund4/" xr:uid="{BDDA37CD-839D-4CF1-9AF9-562CE76752A7}"/>
    <hyperlink ref="B130" r:id="rId82" display="https://www.excelcf.net/selectfund5/" xr:uid="{76A88BD9-783F-46AE-AAD5-6E34FFFC95AA}"/>
    <hyperlink ref="B131" r:id="rId83" display="https://www.excelcf.net/selectfund9/" xr:uid="{4EBFCAD8-2EA0-41E5-90B3-A9FA373A8611}"/>
    <hyperlink ref="B132" r:id="rId84" display="https://www.excelcf.net/no1/" xr:uid="{0E3F38D0-5E92-43E1-9BB9-7EBC7D3C0AC3}"/>
    <hyperlink ref="B133" r:id="rId85" display="https://www.excelcf.net/6part/" xr:uid="{509A89E9-DA6D-4CC2-826A-C6F1A87D79C1}"/>
    <hyperlink ref="B134" r:id="rId86" display="https://www.excelcf.net/switch/" xr:uid="{50158B72-BD3C-445F-8562-5B213825DF8C}"/>
    <hyperlink ref="B7" r:id="rId87" display="問い合わせ" xr:uid="{5C494506-3BEB-4EAF-A7B8-0D175F12ACE2}"/>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417" t="s">
        <v>72</v>
      </c>
      <c r="F2" s="93" t="s">
        <v>73</v>
      </c>
      <c r="G2" s="94"/>
    </row>
    <row r="3" spans="2:7">
      <c r="B3" s="95">
        <f>入力シート!T117*10000</f>
        <v>40000000</v>
      </c>
      <c r="C3" s="96">
        <f>入力シート!X117*0.01</f>
        <v>0.01</v>
      </c>
      <c r="D3" s="97">
        <f>入力シート!V117</f>
        <v>35</v>
      </c>
      <c r="E3" s="418">
        <f>SUM(C7:D7)</f>
        <v>112914.27957467426</v>
      </c>
      <c r="F3" s="98">
        <f>E3*12</f>
        <v>1354971.3548960912</v>
      </c>
      <c r="G3" s="99"/>
    </row>
    <row r="5" spans="2:7">
      <c r="B5" s="92" t="s">
        <v>74</v>
      </c>
      <c r="C5" s="92" t="s">
        <v>36</v>
      </c>
      <c r="D5" s="92" t="s">
        <v>37</v>
      </c>
      <c r="E5" s="417" t="s">
        <v>38</v>
      </c>
      <c r="F5" s="92" t="s">
        <v>72</v>
      </c>
      <c r="G5" s="92" t="s">
        <v>73</v>
      </c>
    </row>
    <row r="6" spans="2:7">
      <c r="B6" s="100">
        <v>0</v>
      </c>
      <c r="C6" s="101" t="s">
        <v>39</v>
      </c>
      <c r="D6" s="101" t="s">
        <v>39</v>
      </c>
      <c r="E6" s="418">
        <f>B3</f>
        <v>40000000</v>
      </c>
      <c r="F6" s="100"/>
      <c r="G6" s="100"/>
    </row>
    <row r="7" spans="2:7">
      <c r="B7" s="100">
        <v>1</v>
      </c>
      <c r="C7" s="95">
        <f>PPMT(C3/12,B7,D3*12,B3*-1,0,0)</f>
        <v>79580.94624134092</v>
      </c>
      <c r="D7" s="95">
        <f>IPMT(C3/12,B7,D3*12,B3*-1,0)</f>
        <v>33333.333333333336</v>
      </c>
      <c r="E7" s="418">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418">
        <f>E7-C8</f>
        <v>39840771.790062115</v>
      </c>
      <c r="F8" s="95">
        <f>SUM(C8:D8)</f>
        <v>112914.27957467426</v>
      </c>
      <c r="G8" s="102">
        <f t="shared" ref="G8:G71" si="2">F8*12</f>
        <v>1354971.3548960912</v>
      </c>
    </row>
    <row r="9" spans="2:7">
      <c r="B9" s="100">
        <v>3</v>
      </c>
      <c r="C9" s="95">
        <f t="shared" si="0"/>
        <v>79713.636416289155</v>
      </c>
      <c r="D9" s="95">
        <f t="shared" si="1"/>
        <v>33200.643158385101</v>
      </c>
      <c r="E9" s="418">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418">
        <f t="shared" si="3"/>
        <v>39681278.089199193</v>
      </c>
      <c r="F10" s="95">
        <f t="shared" si="4"/>
        <v>112914.27957467425</v>
      </c>
      <c r="G10" s="102">
        <f t="shared" si="2"/>
        <v>1354971.3548960909</v>
      </c>
    </row>
    <row r="11" spans="2:7">
      <c r="B11" s="100">
        <v>5</v>
      </c>
      <c r="C11" s="95">
        <f t="shared" si="0"/>
        <v>79846.547833674922</v>
      </c>
      <c r="D11" s="95">
        <f t="shared" si="1"/>
        <v>33067.731740999327</v>
      </c>
      <c r="E11" s="418">
        <f>E10-C11</f>
        <v>39601431.541365519</v>
      </c>
      <c r="F11" s="95">
        <f t="shared" si="4"/>
        <v>112914.27957467425</v>
      </c>
      <c r="G11" s="102">
        <f t="shared" si="2"/>
        <v>1354971.3548960909</v>
      </c>
    </row>
    <row r="12" spans="2:7">
      <c r="B12" s="100">
        <v>6</v>
      </c>
      <c r="C12" s="95">
        <f t="shared" si="0"/>
        <v>79913.086623536321</v>
      </c>
      <c r="D12" s="95">
        <f t="shared" si="1"/>
        <v>33001.192951137935</v>
      </c>
      <c r="E12" s="418">
        <f t="shared" si="3"/>
        <v>39521518.454741985</v>
      </c>
      <c r="F12" s="95">
        <f t="shared" si="4"/>
        <v>112914.27957467426</v>
      </c>
      <c r="G12" s="102">
        <f t="shared" si="2"/>
        <v>1354971.3548960912</v>
      </c>
    </row>
    <row r="13" spans="2:7">
      <c r="B13" s="100">
        <v>7</v>
      </c>
      <c r="C13" s="95">
        <f t="shared" si="0"/>
        <v>79979.680862389258</v>
      </c>
      <c r="D13" s="95">
        <f t="shared" si="1"/>
        <v>32934.598712284984</v>
      </c>
      <c r="E13" s="418">
        <f t="shared" si="3"/>
        <v>39441538.773879595</v>
      </c>
      <c r="F13" s="95">
        <f t="shared" si="4"/>
        <v>112914.27957467423</v>
      </c>
      <c r="G13" s="102">
        <f t="shared" si="2"/>
        <v>1354971.3548960909</v>
      </c>
    </row>
    <row r="14" spans="2:7">
      <c r="B14" s="100">
        <v>8</v>
      </c>
      <c r="C14" s="95">
        <f t="shared" si="0"/>
        <v>80046.330596441258</v>
      </c>
      <c r="D14" s="95">
        <f t="shared" si="1"/>
        <v>32867.948978232998</v>
      </c>
      <c r="E14" s="418">
        <f t="shared" si="3"/>
        <v>39361492.443283156</v>
      </c>
      <c r="F14" s="95">
        <f t="shared" si="4"/>
        <v>112914.27957467426</v>
      </c>
      <c r="G14" s="102">
        <f t="shared" si="2"/>
        <v>1354971.3548960912</v>
      </c>
    </row>
    <row r="15" spans="2:7">
      <c r="B15" s="100">
        <v>9</v>
      </c>
      <c r="C15" s="95">
        <f t="shared" si="0"/>
        <v>80113.035871938293</v>
      </c>
      <c r="D15" s="95">
        <f t="shared" si="1"/>
        <v>32801.243702735956</v>
      </c>
      <c r="E15" s="418">
        <f t="shared" si="3"/>
        <v>39281379.407411218</v>
      </c>
      <c r="F15" s="95">
        <f t="shared" si="4"/>
        <v>112914.27957467425</v>
      </c>
      <c r="G15" s="102">
        <f t="shared" si="2"/>
        <v>1354971.3548960909</v>
      </c>
    </row>
    <row r="16" spans="2:7">
      <c r="B16" s="100">
        <v>10</v>
      </c>
      <c r="C16" s="95">
        <f t="shared" si="0"/>
        <v>80179.796735164913</v>
      </c>
      <c r="D16" s="95">
        <f t="shared" si="1"/>
        <v>32734.48283950935</v>
      </c>
      <c r="E16" s="418">
        <f t="shared" si="3"/>
        <v>39201199.61067605</v>
      </c>
      <c r="F16" s="95">
        <f t="shared" si="4"/>
        <v>112914.27957467426</v>
      </c>
      <c r="G16" s="102">
        <f t="shared" si="2"/>
        <v>1354971.3548960912</v>
      </c>
    </row>
    <row r="17" spans="2:7">
      <c r="B17" s="100">
        <v>11</v>
      </c>
      <c r="C17" s="95">
        <f t="shared" si="0"/>
        <v>80246.613232444215</v>
      </c>
      <c r="D17" s="95">
        <f t="shared" si="1"/>
        <v>32667.666342230044</v>
      </c>
      <c r="E17" s="418">
        <f t="shared" si="3"/>
        <v>39120952.997443609</v>
      </c>
      <c r="F17" s="95">
        <f t="shared" si="4"/>
        <v>112914.27957467426</v>
      </c>
      <c r="G17" s="102">
        <f t="shared" si="2"/>
        <v>1354971.3548960912</v>
      </c>
    </row>
    <row r="18" spans="2:7">
      <c r="B18" s="100">
        <v>12</v>
      </c>
      <c r="C18" s="95">
        <f t="shared" si="0"/>
        <v>80313.485410137917</v>
      </c>
      <c r="D18" s="95">
        <f t="shared" si="1"/>
        <v>32600.794164536343</v>
      </c>
      <c r="E18" s="418">
        <f t="shared" si="3"/>
        <v>39040639.51203347</v>
      </c>
      <c r="F18" s="95">
        <f t="shared" si="4"/>
        <v>112914.27957467426</v>
      </c>
      <c r="G18" s="102">
        <f t="shared" si="2"/>
        <v>1354971.3548960912</v>
      </c>
    </row>
    <row r="19" spans="2:7">
      <c r="B19" s="100">
        <v>13</v>
      </c>
      <c r="C19" s="95">
        <f t="shared" si="0"/>
        <v>80380.413314646357</v>
      </c>
      <c r="D19" s="95">
        <f t="shared" si="1"/>
        <v>32533.866260027895</v>
      </c>
      <c r="E19" s="418">
        <f t="shared" si="3"/>
        <v>38960259.098718822</v>
      </c>
      <c r="F19" s="95">
        <f t="shared" si="4"/>
        <v>112914.27957467425</v>
      </c>
      <c r="G19" s="102">
        <f t="shared" si="2"/>
        <v>1354971.3548960909</v>
      </c>
    </row>
    <row r="20" spans="2:7">
      <c r="B20" s="100">
        <v>14</v>
      </c>
      <c r="C20" s="95">
        <f t="shared" si="0"/>
        <v>80447.396992408569</v>
      </c>
      <c r="D20" s="95">
        <f t="shared" si="1"/>
        <v>32466.882582265695</v>
      </c>
      <c r="E20" s="418">
        <f t="shared" si="3"/>
        <v>38879811.701726414</v>
      </c>
      <c r="F20" s="95">
        <f t="shared" si="4"/>
        <v>112914.27957467426</v>
      </c>
      <c r="G20" s="102">
        <f t="shared" si="2"/>
        <v>1354971.3548960912</v>
      </c>
    </row>
    <row r="21" spans="2:7">
      <c r="B21" s="100">
        <v>15</v>
      </c>
      <c r="C21" s="95">
        <f t="shared" si="0"/>
        <v>80514.436489902248</v>
      </c>
      <c r="D21" s="95">
        <f t="shared" si="1"/>
        <v>32399.843084772016</v>
      </c>
      <c r="E21" s="418">
        <f t="shared" si="3"/>
        <v>38799297.265236512</v>
      </c>
      <c r="F21" s="95">
        <f t="shared" si="4"/>
        <v>112914.27957467426</v>
      </c>
      <c r="G21" s="102">
        <f t="shared" si="2"/>
        <v>1354971.3548960912</v>
      </c>
    </row>
    <row r="22" spans="2:7">
      <c r="B22" s="100">
        <v>16</v>
      </c>
      <c r="C22" s="95">
        <f t="shared" si="0"/>
        <v>80581.531853643828</v>
      </c>
      <c r="D22" s="95">
        <f t="shared" si="1"/>
        <v>32332.747721030424</v>
      </c>
      <c r="E22" s="418">
        <f t="shared" si="3"/>
        <v>38718715.733382866</v>
      </c>
      <c r="F22" s="95">
        <f t="shared" si="4"/>
        <v>112914.27957467425</v>
      </c>
      <c r="G22" s="102">
        <f t="shared" si="2"/>
        <v>1354971.3548960909</v>
      </c>
    </row>
    <row r="23" spans="2:7">
      <c r="B23" s="100">
        <v>17</v>
      </c>
      <c r="C23" s="95">
        <f t="shared" si="0"/>
        <v>80648.683130188525</v>
      </c>
      <c r="D23" s="95">
        <f t="shared" si="1"/>
        <v>32265.596444485724</v>
      </c>
      <c r="E23" s="418">
        <f t="shared" si="3"/>
        <v>38638067.050252676</v>
      </c>
      <c r="F23" s="95">
        <f t="shared" si="4"/>
        <v>112914.27957467425</v>
      </c>
      <c r="G23" s="102">
        <f t="shared" si="2"/>
        <v>1354971.3548960909</v>
      </c>
    </row>
    <row r="24" spans="2:7">
      <c r="B24" s="100">
        <v>18</v>
      </c>
      <c r="C24" s="95">
        <f t="shared" si="0"/>
        <v>80715.890366130334</v>
      </c>
      <c r="D24" s="95">
        <f t="shared" si="1"/>
        <v>32198.3892085439</v>
      </c>
      <c r="E24" s="418">
        <f t="shared" si="3"/>
        <v>38557351.159886546</v>
      </c>
      <c r="F24" s="95">
        <f t="shared" si="4"/>
        <v>112914.27957467423</v>
      </c>
      <c r="G24" s="102">
        <f t="shared" si="2"/>
        <v>1354971.3548960909</v>
      </c>
    </row>
    <row r="25" spans="2:7">
      <c r="B25" s="100">
        <v>19</v>
      </c>
      <c r="C25" s="95">
        <f t="shared" si="0"/>
        <v>80783.153608102133</v>
      </c>
      <c r="D25" s="95">
        <f t="shared" si="1"/>
        <v>32131.125966572123</v>
      </c>
      <c r="E25" s="418">
        <f t="shared" si="3"/>
        <v>38476568.006278448</v>
      </c>
      <c r="F25" s="95">
        <f t="shared" si="4"/>
        <v>112914.27957467426</v>
      </c>
      <c r="G25" s="102">
        <f t="shared" si="2"/>
        <v>1354971.3548960912</v>
      </c>
    </row>
    <row r="26" spans="2:7">
      <c r="B26" s="100">
        <v>20</v>
      </c>
      <c r="C26" s="95">
        <f t="shared" si="0"/>
        <v>80850.472902775538</v>
      </c>
      <c r="D26" s="95">
        <f t="shared" si="1"/>
        <v>32063.806671898703</v>
      </c>
      <c r="E26" s="418">
        <f t="shared" si="3"/>
        <v>38395717.533375673</v>
      </c>
      <c r="F26" s="95">
        <f t="shared" si="4"/>
        <v>112914.27957467423</v>
      </c>
      <c r="G26" s="102">
        <f t="shared" si="2"/>
        <v>1354971.3548960909</v>
      </c>
    </row>
    <row r="27" spans="2:7">
      <c r="B27" s="100">
        <v>21</v>
      </c>
      <c r="C27" s="95">
        <f t="shared" si="0"/>
        <v>80917.848296861193</v>
      </c>
      <c r="D27" s="95">
        <f t="shared" si="1"/>
        <v>31996.431277813055</v>
      </c>
      <c r="E27" s="418">
        <f t="shared" si="3"/>
        <v>38314799.685078815</v>
      </c>
      <c r="F27" s="95">
        <f t="shared" si="4"/>
        <v>112914.27957467425</v>
      </c>
      <c r="G27" s="102">
        <f t="shared" si="2"/>
        <v>1354971.3548960909</v>
      </c>
    </row>
    <row r="28" spans="2:7">
      <c r="B28" s="100">
        <v>22</v>
      </c>
      <c r="C28" s="95">
        <f t="shared" si="0"/>
        <v>80985.279837108581</v>
      </c>
      <c r="D28" s="95">
        <f t="shared" si="1"/>
        <v>31928.999737565675</v>
      </c>
      <c r="E28" s="418">
        <f t="shared" si="3"/>
        <v>38233814.405241705</v>
      </c>
      <c r="F28" s="95">
        <f t="shared" si="4"/>
        <v>112914.27957467426</v>
      </c>
      <c r="G28" s="102">
        <f t="shared" si="2"/>
        <v>1354971.3548960912</v>
      </c>
    </row>
    <row r="29" spans="2:7">
      <c r="B29" s="100">
        <v>23</v>
      </c>
      <c r="C29" s="95">
        <f t="shared" si="0"/>
        <v>81052.767570306169</v>
      </c>
      <c r="D29" s="95">
        <f t="shared" si="1"/>
        <v>31861.512004368084</v>
      </c>
      <c r="E29" s="418">
        <f t="shared" si="3"/>
        <v>38152761.637671396</v>
      </c>
      <c r="F29" s="95">
        <f t="shared" si="4"/>
        <v>112914.27957467425</v>
      </c>
      <c r="G29" s="102">
        <f t="shared" si="2"/>
        <v>1354971.3548960909</v>
      </c>
    </row>
    <row r="30" spans="2:7">
      <c r="B30" s="100">
        <v>24</v>
      </c>
      <c r="C30" s="95">
        <f t="shared" si="0"/>
        <v>81120.311543281423</v>
      </c>
      <c r="D30" s="95">
        <f t="shared" si="1"/>
        <v>31793.968031392826</v>
      </c>
      <c r="E30" s="418">
        <f t="shared" si="3"/>
        <v>38071641.326128118</v>
      </c>
      <c r="F30" s="95">
        <f t="shared" si="4"/>
        <v>112914.27957467425</v>
      </c>
      <c r="G30" s="102">
        <f t="shared" si="2"/>
        <v>1354971.3548960909</v>
      </c>
    </row>
    <row r="31" spans="2:7">
      <c r="B31" s="100">
        <v>25</v>
      </c>
      <c r="C31" s="95">
        <f t="shared" si="0"/>
        <v>81187.911802900824</v>
      </c>
      <c r="D31" s="95">
        <f t="shared" si="1"/>
        <v>31726.367771773428</v>
      </c>
      <c r="E31" s="418">
        <f t="shared" si="3"/>
        <v>37990453.414325215</v>
      </c>
      <c r="F31" s="95">
        <f t="shared" si="4"/>
        <v>112914.27957467425</v>
      </c>
      <c r="G31" s="102">
        <f t="shared" si="2"/>
        <v>1354971.3548960909</v>
      </c>
    </row>
    <row r="32" spans="2:7">
      <c r="B32" s="100">
        <v>26</v>
      </c>
      <c r="C32" s="95">
        <f t="shared" si="0"/>
        <v>81255.568396069895</v>
      </c>
      <c r="D32" s="95">
        <f t="shared" si="1"/>
        <v>31658.711178604342</v>
      </c>
      <c r="E32" s="418">
        <f t="shared" si="3"/>
        <v>37909197.845929146</v>
      </c>
      <c r="F32" s="95">
        <f t="shared" si="4"/>
        <v>112914.27957467423</v>
      </c>
      <c r="G32" s="102">
        <f t="shared" si="2"/>
        <v>1354971.3548960909</v>
      </c>
    </row>
    <row r="33" spans="2:7">
      <c r="B33" s="100">
        <v>27</v>
      </c>
      <c r="C33" s="95">
        <f t="shared" si="0"/>
        <v>81323.281369733304</v>
      </c>
      <c r="D33" s="95">
        <f t="shared" si="1"/>
        <v>31590.998204940955</v>
      </c>
      <c r="E33" s="418">
        <f t="shared" si="3"/>
        <v>37827874.564559415</v>
      </c>
      <c r="F33" s="95">
        <f t="shared" si="4"/>
        <v>112914.27957467426</v>
      </c>
      <c r="G33" s="102">
        <f t="shared" si="2"/>
        <v>1354971.3548960912</v>
      </c>
    </row>
    <row r="34" spans="2:7">
      <c r="B34" s="100">
        <v>28</v>
      </c>
      <c r="C34" s="95">
        <f t="shared" si="0"/>
        <v>81391.050770874746</v>
      </c>
      <c r="D34" s="95">
        <f t="shared" si="1"/>
        <v>31523.228803799509</v>
      </c>
      <c r="E34" s="418">
        <f t="shared" si="3"/>
        <v>37746483.513788544</v>
      </c>
      <c r="F34" s="95">
        <f t="shared" si="4"/>
        <v>112914.27957467426</v>
      </c>
      <c r="G34" s="102">
        <f t="shared" si="2"/>
        <v>1354971.3548960912</v>
      </c>
    </row>
    <row r="35" spans="2:7">
      <c r="B35" s="100">
        <v>29</v>
      </c>
      <c r="C35" s="95">
        <f t="shared" si="0"/>
        <v>81458.87664651715</v>
      </c>
      <c r="D35" s="95">
        <f t="shared" si="1"/>
        <v>31455.402928157117</v>
      </c>
      <c r="E35" s="418">
        <f t="shared" si="3"/>
        <v>37665024.637142025</v>
      </c>
      <c r="F35" s="95">
        <f t="shared" si="4"/>
        <v>112914.27957467426</v>
      </c>
      <c r="G35" s="102">
        <f t="shared" si="2"/>
        <v>1354971.3548960912</v>
      </c>
    </row>
    <row r="36" spans="2:7">
      <c r="B36" s="100">
        <v>30</v>
      </c>
      <c r="C36" s="95">
        <f t="shared" si="0"/>
        <v>81526.759043722574</v>
      </c>
      <c r="D36" s="95">
        <f t="shared" si="1"/>
        <v>31387.520530951679</v>
      </c>
      <c r="E36" s="418">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418">
        <f t="shared" si="3"/>
        <v>37501903.180088706</v>
      </c>
      <c r="F37" s="95">
        <f t="shared" si="5"/>
        <v>112914.27957467425</v>
      </c>
      <c r="G37" s="102">
        <f t="shared" si="2"/>
        <v>1354971.3548960909</v>
      </c>
    </row>
    <row r="38" spans="2:7">
      <c r="B38" s="100">
        <v>32</v>
      </c>
      <c r="C38" s="95">
        <f t="shared" si="0"/>
        <v>81662.693591267001</v>
      </c>
      <c r="D38" s="95">
        <f t="shared" si="1"/>
        <v>31251.585983407251</v>
      </c>
      <c r="E38" s="418">
        <f t="shared" si="3"/>
        <v>37420240.486497439</v>
      </c>
      <c r="F38" s="95">
        <f t="shared" si="5"/>
        <v>112914.27957467425</v>
      </c>
      <c r="G38" s="102">
        <f t="shared" si="2"/>
        <v>1354971.3548960909</v>
      </c>
    </row>
    <row r="39" spans="2:7">
      <c r="B39" s="100">
        <v>33</v>
      </c>
      <c r="C39" s="95">
        <f t="shared" si="0"/>
        <v>81730.745835926384</v>
      </c>
      <c r="D39" s="95">
        <f t="shared" si="1"/>
        <v>31183.533738747868</v>
      </c>
      <c r="E39" s="418">
        <f t="shared" si="3"/>
        <v>37338509.740661517</v>
      </c>
      <c r="F39" s="95">
        <f t="shared" si="5"/>
        <v>112914.27957467425</v>
      </c>
      <c r="G39" s="102">
        <f t="shared" si="2"/>
        <v>1354971.3548960909</v>
      </c>
    </row>
    <row r="40" spans="2:7">
      <c r="B40" s="100">
        <v>34</v>
      </c>
      <c r="C40" s="95">
        <f t="shared" si="0"/>
        <v>81798.854790789657</v>
      </c>
      <c r="D40" s="95">
        <f t="shared" si="1"/>
        <v>31115.424783884591</v>
      </c>
      <c r="E40" s="418">
        <f t="shared" si="3"/>
        <v>37256710.885870725</v>
      </c>
      <c r="F40" s="95">
        <f t="shared" si="5"/>
        <v>112914.27957467425</v>
      </c>
      <c r="G40" s="102">
        <f t="shared" si="2"/>
        <v>1354971.3548960909</v>
      </c>
    </row>
    <row r="41" spans="2:7">
      <c r="B41" s="100">
        <v>35</v>
      </c>
      <c r="C41" s="95">
        <f t="shared" si="0"/>
        <v>81867.020503115316</v>
      </c>
      <c r="D41" s="95">
        <f t="shared" si="1"/>
        <v>31047.259071558932</v>
      </c>
      <c r="E41" s="418">
        <f t="shared" si="3"/>
        <v>37174843.865367606</v>
      </c>
      <c r="F41" s="95">
        <f t="shared" si="5"/>
        <v>112914.27957467425</v>
      </c>
      <c r="G41" s="102">
        <f t="shared" si="2"/>
        <v>1354971.3548960909</v>
      </c>
    </row>
    <row r="42" spans="2:7">
      <c r="B42" s="100">
        <v>36</v>
      </c>
      <c r="C42" s="95">
        <f t="shared" si="0"/>
        <v>81935.243020201262</v>
      </c>
      <c r="D42" s="95">
        <f t="shared" si="1"/>
        <v>30979.036554473008</v>
      </c>
      <c r="E42" s="418">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418">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418">
        <f t="shared" si="8"/>
        <v>36928833.241299979</v>
      </c>
      <c r="F44" s="95">
        <f t="shared" si="6"/>
        <v>112914.27957467425</v>
      </c>
      <c r="G44" s="102">
        <f t="shared" si="2"/>
        <v>1354971.3548960909</v>
      </c>
    </row>
    <row r="45" spans="2:7">
      <c r="B45" s="100">
        <v>39</v>
      </c>
      <c r="C45" s="95">
        <f t="shared" si="0"/>
        <v>82140.25187359094</v>
      </c>
      <c r="D45" s="95">
        <f t="shared" si="7"/>
        <v>30774.02770108332</v>
      </c>
      <c r="E45" s="418">
        <f t="shared" si="8"/>
        <v>36846692.989426389</v>
      </c>
      <c r="F45" s="95">
        <f t="shared" si="6"/>
        <v>112914.27957467426</v>
      </c>
      <c r="G45" s="102">
        <f t="shared" si="2"/>
        <v>1354971.3548960912</v>
      </c>
    </row>
    <row r="46" spans="2:7">
      <c r="B46" s="100">
        <v>40</v>
      </c>
      <c r="C46" s="95">
        <f t="shared" si="0"/>
        <v>82208.702083485608</v>
      </c>
      <c r="D46" s="95">
        <f t="shared" si="7"/>
        <v>30705.577491188655</v>
      </c>
      <c r="E46" s="418">
        <f t="shared" si="8"/>
        <v>36764484.287342906</v>
      </c>
      <c r="F46" s="95">
        <f t="shared" si="6"/>
        <v>112914.27957467426</v>
      </c>
      <c r="G46" s="102">
        <f t="shared" si="2"/>
        <v>1354971.3548960912</v>
      </c>
    </row>
    <row r="47" spans="2:7">
      <c r="B47" s="100">
        <v>41</v>
      </c>
      <c r="C47" s="95">
        <f t="shared" si="0"/>
        <v>82277.209335221822</v>
      </c>
      <c r="D47" s="95">
        <f t="shared" si="7"/>
        <v>30637.070239452416</v>
      </c>
      <c r="E47" s="418">
        <f t="shared" si="8"/>
        <v>36682207.078007683</v>
      </c>
      <c r="F47" s="95">
        <f t="shared" si="6"/>
        <v>112914.27957467423</v>
      </c>
      <c r="G47" s="102">
        <f t="shared" si="2"/>
        <v>1354971.3548960909</v>
      </c>
    </row>
    <row r="48" spans="2:7">
      <c r="B48" s="100">
        <v>42</v>
      </c>
      <c r="C48" s="95">
        <f t="shared" si="0"/>
        <v>82345.773676334516</v>
      </c>
      <c r="D48" s="95">
        <f t="shared" si="7"/>
        <v>30568.505898339725</v>
      </c>
      <c r="E48" s="418">
        <f t="shared" si="8"/>
        <v>36599861.304331347</v>
      </c>
      <c r="F48" s="95">
        <f t="shared" si="6"/>
        <v>112914.27957467423</v>
      </c>
      <c r="G48" s="102">
        <f t="shared" si="2"/>
        <v>1354971.3548960909</v>
      </c>
    </row>
    <row r="49" spans="2:7">
      <c r="B49" s="100">
        <v>43</v>
      </c>
      <c r="C49" s="95">
        <f t="shared" si="0"/>
        <v>82414.395154398138</v>
      </c>
      <c r="D49" s="95">
        <f t="shared" si="7"/>
        <v>30499.884420276125</v>
      </c>
      <c r="E49" s="418">
        <f t="shared" si="8"/>
        <v>36517446.909176946</v>
      </c>
      <c r="F49" s="95">
        <f t="shared" si="6"/>
        <v>112914.27957467426</v>
      </c>
      <c r="G49" s="102">
        <f t="shared" si="2"/>
        <v>1354971.3548960912</v>
      </c>
    </row>
    <row r="50" spans="2:7">
      <c r="B50" s="100">
        <v>44</v>
      </c>
      <c r="C50" s="95">
        <f t="shared" si="0"/>
        <v>82483.073817026801</v>
      </c>
      <c r="D50" s="95">
        <f t="shared" si="7"/>
        <v>30431.205757647451</v>
      </c>
      <c r="E50" s="418">
        <f t="shared" si="8"/>
        <v>36434963.835359916</v>
      </c>
      <c r="F50" s="95">
        <f t="shared" si="6"/>
        <v>112914.27957467425</v>
      </c>
      <c r="G50" s="102">
        <f t="shared" si="2"/>
        <v>1354971.3548960909</v>
      </c>
    </row>
    <row r="51" spans="2:7">
      <c r="B51" s="100">
        <v>45</v>
      </c>
      <c r="C51" s="95">
        <f t="shared" si="0"/>
        <v>82551.809711874317</v>
      </c>
      <c r="D51" s="95">
        <f t="shared" si="7"/>
        <v>30362.469862799931</v>
      </c>
      <c r="E51" s="418">
        <f t="shared" si="8"/>
        <v>36352412.025648043</v>
      </c>
      <c r="F51" s="95">
        <f t="shared" si="6"/>
        <v>112914.27957467425</v>
      </c>
      <c r="G51" s="102">
        <f t="shared" si="2"/>
        <v>1354971.3548960909</v>
      </c>
    </row>
    <row r="52" spans="2:7">
      <c r="B52" s="100">
        <v>46</v>
      </c>
      <c r="C52" s="95">
        <f t="shared" si="0"/>
        <v>82620.602886634224</v>
      </c>
      <c r="D52" s="95">
        <f t="shared" si="7"/>
        <v>30293.676688040039</v>
      </c>
      <c r="E52" s="418">
        <f t="shared" si="8"/>
        <v>36269791.42276141</v>
      </c>
      <c r="F52" s="95">
        <f t="shared" si="6"/>
        <v>112914.27957467426</v>
      </c>
      <c r="G52" s="102">
        <f t="shared" si="2"/>
        <v>1354971.3548960912</v>
      </c>
    </row>
    <row r="53" spans="2:7">
      <c r="B53" s="100">
        <v>47</v>
      </c>
      <c r="C53" s="95">
        <f t="shared" si="0"/>
        <v>82689.453389039743</v>
      </c>
      <c r="D53" s="95">
        <f t="shared" si="7"/>
        <v>30224.826185634509</v>
      </c>
      <c r="E53" s="418">
        <f t="shared" si="8"/>
        <v>36187101.969372369</v>
      </c>
      <c r="F53" s="95">
        <f t="shared" si="6"/>
        <v>112914.27957467425</v>
      </c>
      <c r="G53" s="102">
        <f t="shared" si="2"/>
        <v>1354971.3548960909</v>
      </c>
    </row>
    <row r="54" spans="2:7">
      <c r="B54" s="100">
        <v>48</v>
      </c>
      <c r="C54" s="95">
        <f t="shared" si="0"/>
        <v>82758.361266863954</v>
      </c>
      <c r="D54" s="95">
        <f t="shared" si="7"/>
        <v>30155.918307810309</v>
      </c>
      <c r="E54" s="418">
        <f t="shared" si="8"/>
        <v>36104343.608105503</v>
      </c>
      <c r="F54" s="95">
        <f t="shared" si="6"/>
        <v>112914.27957467426</v>
      </c>
      <c r="G54" s="102">
        <f t="shared" si="2"/>
        <v>1354971.3548960912</v>
      </c>
    </row>
    <row r="55" spans="2:7">
      <c r="B55" s="100">
        <v>49</v>
      </c>
      <c r="C55" s="95">
        <f t="shared" si="0"/>
        <v>82827.326567919663</v>
      </c>
      <c r="D55" s="95">
        <f t="shared" si="7"/>
        <v>30086.953006754589</v>
      </c>
      <c r="E55" s="418">
        <f t="shared" si="8"/>
        <v>36021516.281537585</v>
      </c>
      <c r="F55" s="95">
        <f t="shared" si="6"/>
        <v>112914.27957467425</v>
      </c>
      <c r="G55" s="102">
        <f t="shared" si="2"/>
        <v>1354971.3548960909</v>
      </c>
    </row>
    <row r="56" spans="2:7">
      <c r="B56" s="100">
        <v>50</v>
      </c>
      <c r="C56" s="95">
        <f t="shared" si="0"/>
        <v>82896.349340059591</v>
      </c>
      <c r="D56" s="95">
        <f t="shared" si="7"/>
        <v>30017.930234614658</v>
      </c>
      <c r="E56" s="418">
        <f t="shared" si="8"/>
        <v>35938619.932197526</v>
      </c>
      <c r="F56" s="95">
        <f t="shared" si="6"/>
        <v>112914.27957467425</v>
      </c>
      <c r="G56" s="102">
        <f t="shared" si="2"/>
        <v>1354971.3548960909</v>
      </c>
    </row>
    <row r="57" spans="2:7">
      <c r="B57" s="100">
        <v>51</v>
      </c>
      <c r="C57" s="95">
        <f t="shared" si="0"/>
        <v>82965.429631176317</v>
      </c>
      <c r="D57" s="95">
        <f t="shared" si="7"/>
        <v>29948.849943497942</v>
      </c>
      <c r="E57" s="418">
        <f t="shared" si="8"/>
        <v>35855654.502566352</v>
      </c>
      <c r="F57" s="95">
        <f t="shared" si="6"/>
        <v>112914.27957467426</v>
      </c>
      <c r="G57" s="102">
        <f t="shared" si="2"/>
        <v>1354971.3548960912</v>
      </c>
    </row>
    <row r="58" spans="2:7">
      <c r="B58" s="100">
        <v>52</v>
      </c>
      <c r="C58" s="95">
        <f t="shared" si="0"/>
        <v>83034.567489202294</v>
      </c>
      <c r="D58" s="95">
        <f t="shared" si="7"/>
        <v>29879.712085471958</v>
      </c>
      <c r="E58" s="418">
        <f t="shared" si="8"/>
        <v>35772619.935077153</v>
      </c>
      <c r="F58" s="95">
        <f t="shared" si="6"/>
        <v>112914.27957467425</v>
      </c>
      <c r="G58" s="102">
        <f t="shared" si="2"/>
        <v>1354971.3548960909</v>
      </c>
    </row>
    <row r="59" spans="2:7">
      <c r="B59" s="100">
        <v>53</v>
      </c>
      <c r="C59" s="95">
        <f t="shared" si="0"/>
        <v>83103.762962109962</v>
      </c>
      <c r="D59" s="95">
        <f t="shared" si="7"/>
        <v>29810.51661256429</v>
      </c>
      <c r="E59" s="418">
        <f t="shared" si="8"/>
        <v>35689516.172115043</v>
      </c>
      <c r="F59" s="95">
        <f t="shared" si="6"/>
        <v>112914.27957467425</v>
      </c>
      <c r="G59" s="102">
        <f t="shared" si="2"/>
        <v>1354971.3548960909</v>
      </c>
    </row>
    <row r="60" spans="2:7">
      <c r="B60" s="100">
        <v>54</v>
      </c>
      <c r="C60" s="95">
        <f t="shared" si="0"/>
        <v>83173.016097911721</v>
      </c>
      <c r="D60" s="95">
        <f t="shared" si="7"/>
        <v>29741.263476762539</v>
      </c>
      <c r="E60" s="418">
        <f t="shared" si="8"/>
        <v>35606343.156017132</v>
      </c>
      <c r="F60" s="95">
        <f t="shared" si="6"/>
        <v>112914.27957467426</v>
      </c>
      <c r="G60" s="102">
        <f t="shared" si="2"/>
        <v>1354971.3548960912</v>
      </c>
    </row>
    <row r="61" spans="2:7">
      <c r="B61" s="100">
        <v>55</v>
      </c>
      <c r="C61" s="95">
        <f t="shared" si="0"/>
        <v>83242.326944659973</v>
      </c>
      <c r="D61" s="95">
        <f t="shared" si="7"/>
        <v>29671.952630014272</v>
      </c>
      <c r="E61" s="418">
        <f t="shared" si="8"/>
        <v>35523100.829072475</v>
      </c>
      <c r="F61" s="95">
        <f t="shared" si="6"/>
        <v>112914.27957467425</v>
      </c>
      <c r="G61" s="102">
        <f t="shared" si="2"/>
        <v>1354971.3548960909</v>
      </c>
    </row>
    <row r="62" spans="2:7">
      <c r="B62" s="100">
        <v>56</v>
      </c>
      <c r="C62" s="95">
        <f t="shared" si="0"/>
        <v>83311.695550447184</v>
      </c>
      <c r="D62" s="95">
        <f t="shared" si="7"/>
        <v>29602.584024227057</v>
      </c>
      <c r="E62" s="418">
        <f t="shared" si="8"/>
        <v>35439789.133522026</v>
      </c>
      <c r="F62" s="95">
        <f t="shared" si="6"/>
        <v>112914.27957467423</v>
      </c>
      <c r="G62" s="102">
        <f t="shared" si="2"/>
        <v>1354971.3548960909</v>
      </c>
    </row>
    <row r="63" spans="2:7">
      <c r="B63" s="100">
        <v>57</v>
      </c>
      <c r="C63" s="95">
        <f t="shared" si="0"/>
        <v>83381.121963405894</v>
      </c>
      <c r="D63" s="95">
        <f t="shared" si="7"/>
        <v>29533.157611268343</v>
      </c>
      <c r="E63" s="418">
        <f t="shared" si="8"/>
        <v>35356408.011558622</v>
      </c>
      <c r="F63" s="95">
        <f t="shared" si="6"/>
        <v>112914.27957467423</v>
      </c>
      <c r="G63" s="102">
        <f t="shared" si="2"/>
        <v>1354971.3548960909</v>
      </c>
    </row>
    <row r="64" spans="2:7">
      <c r="B64" s="100">
        <v>58</v>
      </c>
      <c r="C64" s="95">
        <f t="shared" si="0"/>
        <v>83450.606231708734</v>
      </c>
      <c r="D64" s="95">
        <f t="shared" si="7"/>
        <v>29463.673342965514</v>
      </c>
      <c r="E64" s="418">
        <f t="shared" si="8"/>
        <v>35272957.40532691</v>
      </c>
      <c r="F64" s="95">
        <f t="shared" si="6"/>
        <v>112914.27957467425</v>
      </c>
      <c r="G64" s="102">
        <f t="shared" si="2"/>
        <v>1354971.3548960909</v>
      </c>
    </row>
    <row r="65" spans="2:7">
      <c r="B65" s="100">
        <v>59</v>
      </c>
      <c r="C65" s="95">
        <f t="shared" si="0"/>
        <v>83520.148403568513</v>
      </c>
      <c r="D65" s="95">
        <f t="shared" si="7"/>
        <v>29394.131171105753</v>
      </c>
      <c r="E65" s="418">
        <f t="shared" si="8"/>
        <v>35189437.25692334</v>
      </c>
      <c r="F65" s="95">
        <f t="shared" si="6"/>
        <v>112914.27957467426</v>
      </c>
      <c r="G65" s="102">
        <f t="shared" si="2"/>
        <v>1354971.3548960912</v>
      </c>
    </row>
    <row r="66" spans="2:7">
      <c r="B66" s="100">
        <v>60</v>
      </c>
      <c r="C66" s="95">
        <f t="shared" si="0"/>
        <v>83589.748527238145</v>
      </c>
      <c r="D66" s="95">
        <f t="shared" si="7"/>
        <v>29324.531047436118</v>
      </c>
      <c r="E66" s="418">
        <f t="shared" si="8"/>
        <v>35105847.508396104</v>
      </c>
      <c r="F66" s="95">
        <f t="shared" si="6"/>
        <v>112914.27957467426</v>
      </c>
      <c r="G66" s="102">
        <f t="shared" si="2"/>
        <v>1354971.3548960912</v>
      </c>
    </row>
    <row r="67" spans="2:7">
      <c r="B67" s="100">
        <v>61</v>
      </c>
      <c r="C67" s="95">
        <f t="shared" si="0"/>
        <v>83659.406651010839</v>
      </c>
      <c r="D67" s="95">
        <f t="shared" si="7"/>
        <v>29254.87292366341</v>
      </c>
      <c r="E67" s="418">
        <f t="shared" si="8"/>
        <v>35022188.101745091</v>
      </c>
      <c r="F67" s="95">
        <f t="shared" si="6"/>
        <v>112914.27957467425</v>
      </c>
      <c r="G67" s="102">
        <f t="shared" si="2"/>
        <v>1354971.3548960909</v>
      </c>
    </row>
    <row r="68" spans="2:7">
      <c r="B68" s="100">
        <v>62</v>
      </c>
      <c r="C68" s="95">
        <f t="shared" si="0"/>
        <v>83729.122823219994</v>
      </c>
      <c r="D68" s="95">
        <f t="shared" si="7"/>
        <v>29185.15675145424</v>
      </c>
      <c r="E68" s="418">
        <f t="shared" si="8"/>
        <v>34938458.978921868</v>
      </c>
      <c r="F68" s="95">
        <f t="shared" si="6"/>
        <v>112914.27957467423</v>
      </c>
      <c r="G68" s="102">
        <f t="shared" si="2"/>
        <v>1354971.3548960909</v>
      </c>
    </row>
    <row r="69" spans="2:7">
      <c r="B69" s="100">
        <v>63</v>
      </c>
      <c r="C69" s="95">
        <f t="shared" si="0"/>
        <v>83798.897092239364</v>
      </c>
      <c r="D69" s="95">
        <f t="shared" si="7"/>
        <v>29115.382482434885</v>
      </c>
      <c r="E69" s="418">
        <f t="shared" si="8"/>
        <v>34854660.08182963</v>
      </c>
      <c r="F69" s="95">
        <f t="shared" si="6"/>
        <v>112914.27957467425</v>
      </c>
      <c r="G69" s="102">
        <f t="shared" si="2"/>
        <v>1354971.3548960909</v>
      </c>
    </row>
    <row r="70" spans="2:7">
      <c r="B70" s="100">
        <v>64</v>
      </c>
      <c r="C70" s="95">
        <f t="shared" si="0"/>
        <v>83868.72950648288</v>
      </c>
      <c r="D70" s="95">
        <f t="shared" si="7"/>
        <v>29045.550068191355</v>
      </c>
      <c r="E70" s="418">
        <f t="shared" si="8"/>
        <v>34770791.352323145</v>
      </c>
      <c r="F70" s="95">
        <f t="shared" si="6"/>
        <v>112914.27957467423</v>
      </c>
      <c r="G70" s="102">
        <f t="shared" si="2"/>
        <v>1354971.3548960909</v>
      </c>
    </row>
    <row r="71" spans="2:7">
      <c r="B71" s="100">
        <v>65</v>
      </c>
      <c r="C71" s="95">
        <f t="shared" si="0"/>
        <v>83938.620114404956</v>
      </c>
      <c r="D71" s="95">
        <f t="shared" si="7"/>
        <v>28975.659460269282</v>
      </c>
      <c r="E71" s="418">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418">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418">
        <f t="shared" si="8"/>
        <v>34518765.587138928</v>
      </c>
      <c r="F73" s="95">
        <f t="shared" si="6"/>
        <v>112914.27957467426</v>
      </c>
      <c r="G73" s="102">
        <f t="shared" si="10"/>
        <v>1354971.3548960912</v>
      </c>
    </row>
    <row r="74" spans="2:7">
      <c r="B74" s="100">
        <v>68</v>
      </c>
      <c r="C74" s="95">
        <f t="shared" si="9"/>
        <v>84148.641585391801</v>
      </c>
      <c r="D74" s="95">
        <f t="shared" si="7"/>
        <v>28765.637989282448</v>
      </c>
      <c r="E74" s="418">
        <f t="shared" si="8"/>
        <v>34434616.945553534</v>
      </c>
      <c r="F74" s="95">
        <f t="shared" si="6"/>
        <v>112914.27957467425</v>
      </c>
      <c r="G74" s="102">
        <f t="shared" si="10"/>
        <v>1354971.3548960909</v>
      </c>
    </row>
    <row r="75" spans="2:7">
      <c r="B75" s="100">
        <v>69</v>
      </c>
      <c r="C75" s="95">
        <f t="shared" si="9"/>
        <v>84218.76545337963</v>
      </c>
      <c r="D75" s="95">
        <f t="shared" si="7"/>
        <v>28695.514121294615</v>
      </c>
      <c r="E75" s="418">
        <f t="shared" si="8"/>
        <v>34350398.18010015</v>
      </c>
      <c r="F75" s="95">
        <f t="shared" si="6"/>
        <v>112914.27957467425</v>
      </c>
      <c r="G75" s="102">
        <f t="shared" si="10"/>
        <v>1354971.3548960909</v>
      </c>
    </row>
    <row r="76" spans="2:7">
      <c r="B76" s="100">
        <v>70</v>
      </c>
      <c r="C76" s="95">
        <f t="shared" si="9"/>
        <v>84288.947757924121</v>
      </c>
      <c r="D76" s="95">
        <f t="shared" si="7"/>
        <v>28625.331816750138</v>
      </c>
      <c r="E76" s="418">
        <f t="shared" si="8"/>
        <v>34266109.232342228</v>
      </c>
      <c r="F76" s="95">
        <f t="shared" si="6"/>
        <v>112914.27957467426</v>
      </c>
      <c r="G76" s="102">
        <f t="shared" si="10"/>
        <v>1354971.3548960912</v>
      </c>
    </row>
    <row r="77" spans="2:7">
      <c r="B77" s="100">
        <v>71</v>
      </c>
      <c r="C77" s="95">
        <f t="shared" si="9"/>
        <v>84359.188547722399</v>
      </c>
      <c r="D77" s="95">
        <f t="shared" si="7"/>
        <v>28555.091026951864</v>
      </c>
      <c r="E77" s="418">
        <f t="shared" si="8"/>
        <v>34181750.043794505</v>
      </c>
      <c r="F77" s="95">
        <f t="shared" si="6"/>
        <v>112914.27957467426</v>
      </c>
      <c r="G77" s="102">
        <f t="shared" si="10"/>
        <v>1354971.3548960912</v>
      </c>
    </row>
    <row r="78" spans="2:7">
      <c r="B78" s="100">
        <v>72</v>
      </c>
      <c r="C78" s="95">
        <f t="shared" si="9"/>
        <v>84429.487871512159</v>
      </c>
      <c r="D78" s="95">
        <f t="shared" si="7"/>
        <v>28484.791703162096</v>
      </c>
      <c r="E78" s="418">
        <f t="shared" si="8"/>
        <v>34097320.555922993</v>
      </c>
      <c r="F78" s="95">
        <f t="shared" si="6"/>
        <v>112914.27957467426</v>
      </c>
      <c r="G78" s="102">
        <f t="shared" si="10"/>
        <v>1354971.3548960912</v>
      </c>
    </row>
    <row r="79" spans="2:7">
      <c r="B79" s="100">
        <v>73</v>
      </c>
      <c r="C79" s="95">
        <f t="shared" si="9"/>
        <v>84499.845778071744</v>
      </c>
      <c r="D79" s="95">
        <f t="shared" si="7"/>
        <v>28414.433796602509</v>
      </c>
      <c r="E79" s="418">
        <f t="shared" si="8"/>
        <v>34012820.710144922</v>
      </c>
      <c r="F79" s="95">
        <f t="shared" si="6"/>
        <v>112914.27957467425</v>
      </c>
      <c r="G79" s="102">
        <f t="shared" si="10"/>
        <v>1354971.3548960909</v>
      </c>
    </row>
    <row r="80" spans="2:7">
      <c r="B80" s="100">
        <v>74</v>
      </c>
      <c r="C80" s="95">
        <f t="shared" si="9"/>
        <v>84570.262316220134</v>
      </c>
      <c r="D80" s="95">
        <f t="shared" si="7"/>
        <v>28344.017258454111</v>
      </c>
      <c r="E80" s="418">
        <f t="shared" si="8"/>
        <v>33928250.447828703</v>
      </c>
      <c r="F80" s="95">
        <f t="shared" si="6"/>
        <v>112914.27957467425</v>
      </c>
      <c r="G80" s="102">
        <f t="shared" si="10"/>
        <v>1354971.3548960909</v>
      </c>
    </row>
    <row r="81" spans="2:7">
      <c r="B81" s="100">
        <v>75</v>
      </c>
      <c r="C81" s="95">
        <f t="shared" si="9"/>
        <v>84640.737534816988</v>
      </c>
      <c r="D81" s="95">
        <f t="shared" si="7"/>
        <v>28273.542039857268</v>
      </c>
      <c r="E81" s="418">
        <f t="shared" si="8"/>
        <v>33843609.710293889</v>
      </c>
      <c r="F81" s="95">
        <f t="shared" si="6"/>
        <v>112914.27957467426</v>
      </c>
      <c r="G81" s="102">
        <f t="shared" si="10"/>
        <v>1354971.3548960912</v>
      </c>
    </row>
    <row r="82" spans="2:7">
      <c r="B82" s="100">
        <v>76</v>
      </c>
      <c r="C82" s="95">
        <f t="shared" si="9"/>
        <v>84711.271482762662</v>
      </c>
      <c r="D82" s="95">
        <f t="shared" si="7"/>
        <v>28203.008091911575</v>
      </c>
      <c r="E82" s="418">
        <f t="shared" si="8"/>
        <v>33758898.438811123</v>
      </c>
      <c r="F82" s="95">
        <f t="shared" si="6"/>
        <v>112914.27957467423</v>
      </c>
      <c r="G82" s="102">
        <f t="shared" si="10"/>
        <v>1354971.3548960909</v>
      </c>
    </row>
    <row r="83" spans="2:7">
      <c r="B83" s="100">
        <v>77</v>
      </c>
      <c r="C83" s="95">
        <f t="shared" si="9"/>
        <v>84781.864208998304</v>
      </c>
      <c r="D83" s="95">
        <f t="shared" si="7"/>
        <v>28132.415365675952</v>
      </c>
      <c r="E83" s="418">
        <f t="shared" si="8"/>
        <v>33674116.574602127</v>
      </c>
      <c r="F83" s="95">
        <f t="shared" si="6"/>
        <v>112914.27957467426</v>
      </c>
      <c r="G83" s="102">
        <f t="shared" si="10"/>
        <v>1354971.3548960912</v>
      </c>
    </row>
    <row r="84" spans="2:7">
      <c r="B84" s="100">
        <v>78</v>
      </c>
      <c r="C84" s="95">
        <f t="shared" si="9"/>
        <v>84852.515762505805</v>
      </c>
      <c r="D84" s="95">
        <f t="shared" si="7"/>
        <v>28061.763812168439</v>
      </c>
      <c r="E84" s="418">
        <f t="shared" si="8"/>
        <v>33589264.058839619</v>
      </c>
      <c r="F84" s="95">
        <f t="shared" si="6"/>
        <v>112914.27957467425</v>
      </c>
      <c r="G84" s="102">
        <f t="shared" si="10"/>
        <v>1354971.3548960909</v>
      </c>
    </row>
    <row r="85" spans="2:7">
      <c r="B85" s="100">
        <v>79</v>
      </c>
      <c r="C85" s="95">
        <f t="shared" si="9"/>
        <v>84923.226192307906</v>
      </c>
      <c r="D85" s="95">
        <f t="shared" si="7"/>
        <v>27991.053382366357</v>
      </c>
      <c r="E85" s="418">
        <f t="shared" si="8"/>
        <v>33504340.832647312</v>
      </c>
      <c r="F85" s="95">
        <f t="shared" si="6"/>
        <v>112914.27957467426</v>
      </c>
      <c r="G85" s="102">
        <f t="shared" si="10"/>
        <v>1354971.3548960912</v>
      </c>
    </row>
    <row r="86" spans="2:7">
      <c r="B86" s="100">
        <v>80</v>
      </c>
      <c r="C86" s="95">
        <f t="shared" si="9"/>
        <v>84993.995547468148</v>
      </c>
      <c r="D86" s="95">
        <f t="shared" si="7"/>
        <v>27920.2840272061</v>
      </c>
      <c r="E86" s="418">
        <f t="shared" si="8"/>
        <v>33419346.837099843</v>
      </c>
      <c r="F86" s="95">
        <f t="shared" si="6"/>
        <v>112914.27957467425</v>
      </c>
      <c r="G86" s="102">
        <f t="shared" si="10"/>
        <v>1354971.3548960909</v>
      </c>
    </row>
    <row r="87" spans="2:7">
      <c r="B87" s="100">
        <v>81</v>
      </c>
      <c r="C87" s="95">
        <f t="shared" si="9"/>
        <v>85064.823877091039</v>
      </c>
      <c r="D87" s="95">
        <f t="shared" si="7"/>
        <v>27849.45569758322</v>
      </c>
      <c r="E87" s="418">
        <f t="shared" si="8"/>
        <v>33334282.01322275</v>
      </c>
      <c r="F87" s="95">
        <f t="shared" si="6"/>
        <v>112914.27957467426</v>
      </c>
      <c r="G87" s="102">
        <f t="shared" si="10"/>
        <v>1354971.3548960912</v>
      </c>
    </row>
    <row r="88" spans="2:7">
      <c r="B88" s="100">
        <v>82</v>
      </c>
      <c r="C88" s="95">
        <f t="shared" si="9"/>
        <v>85135.711230321947</v>
      </c>
      <c r="D88" s="95">
        <f t="shared" si="7"/>
        <v>27778.568344352305</v>
      </c>
      <c r="E88" s="418">
        <f t="shared" si="8"/>
        <v>33249146.301992428</v>
      </c>
      <c r="F88" s="95">
        <f t="shared" si="6"/>
        <v>112914.27957467425</v>
      </c>
      <c r="G88" s="102">
        <f t="shared" si="10"/>
        <v>1354971.3548960909</v>
      </c>
    </row>
    <row r="89" spans="2:7">
      <c r="B89" s="100">
        <v>83</v>
      </c>
      <c r="C89" s="95">
        <f t="shared" si="9"/>
        <v>85206.657656347204</v>
      </c>
      <c r="D89" s="95">
        <f t="shared" si="7"/>
        <v>27707.621918327037</v>
      </c>
      <c r="E89" s="418">
        <f t="shared" si="8"/>
        <v>33163939.644336082</v>
      </c>
      <c r="F89" s="95">
        <f t="shared" si="6"/>
        <v>112914.27957467423</v>
      </c>
      <c r="G89" s="102">
        <f t="shared" si="10"/>
        <v>1354971.3548960909</v>
      </c>
    </row>
    <row r="90" spans="2:7">
      <c r="B90" s="100">
        <v>84</v>
      </c>
      <c r="C90" s="95">
        <f t="shared" si="9"/>
        <v>85277.663204394179</v>
      </c>
      <c r="D90" s="95">
        <f t="shared" si="7"/>
        <v>27636.616370280073</v>
      </c>
      <c r="E90" s="418">
        <f t="shared" si="8"/>
        <v>33078661.981131688</v>
      </c>
      <c r="F90" s="95">
        <f t="shared" si="6"/>
        <v>112914.27957467425</v>
      </c>
      <c r="G90" s="102">
        <f t="shared" si="10"/>
        <v>1354971.3548960909</v>
      </c>
    </row>
    <row r="91" spans="2:7">
      <c r="B91" s="100">
        <v>85</v>
      </c>
      <c r="C91" s="95">
        <f t="shared" si="9"/>
        <v>85348.72792373116</v>
      </c>
      <c r="D91" s="95">
        <f t="shared" si="7"/>
        <v>27565.551650943078</v>
      </c>
      <c r="E91" s="418">
        <f t="shared" si="8"/>
        <v>32993313.253207956</v>
      </c>
      <c r="F91" s="95">
        <f t="shared" si="6"/>
        <v>112914.27957467423</v>
      </c>
      <c r="G91" s="102">
        <f t="shared" si="10"/>
        <v>1354971.3548960909</v>
      </c>
    </row>
    <row r="92" spans="2:7">
      <c r="B92" s="100">
        <v>86</v>
      </c>
      <c r="C92" s="95">
        <f t="shared" si="9"/>
        <v>85419.851863667616</v>
      </c>
      <c r="D92" s="95">
        <f t="shared" si="7"/>
        <v>27494.42771100664</v>
      </c>
      <c r="E92" s="418">
        <f t="shared" si="8"/>
        <v>32907893.401344288</v>
      </c>
      <c r="F92" s="95">
        <f t="shared" si="6"/>
        <v>112914.27957467426</v>
      </c>
      <c r="G92" s="102">
        <f t="shared" si="10"/>
        <v>1354971.3548960912</v>
      </c>
    </row>
    <row r="93" spans="2:7">
      <c r="B93" s="100">
        <v>87</v>
      </c>
      <c r="C93" s="95">
        <f t="shared" si="9"/>
        <v>85491.035073553998</v>
      </c>
      <c r="D93" s="95">
        <f t="shared" si="7"/>
        <v>27423.244501120247</v>
      </c>
      <c r="E93" s="418">
        <f t="shared" si="8"/>
        <v>32822402.366270736</v>
      </c>
      <c r="F93" s="95">
        <f t="shared" si="6"/>
        <v>112914.27957467425</v>
      </c>
      <c r="G93" s="102">
        <f t="shared" si="10"/>
        <v>1354971.3548960909</v>
      </c>
    </row>
    <row r="94" spans="2:7">
      <c r="B94" s="100">
        <v>88</v>
      </c>
      <c r="C94" s="95">
        <f t="shared" si="9"/>
        <v>85562.277602781964</v>
      </c>
      <c r="D94" s="95">
        <f t="shared" si="7"/>
        <v>27352.001971892289</v>
      </c>
      <c r="E94" s="418">
        <f t="shared" si="8"/>
        <v>32736840.088667955</v>
      </c>
      <c r="F94" s="95">
        <f t="shared" si="6"/>
        <v>112914.27957467425</v>
      </c>
      <c r="G94" s="102">
        <f t="shared" si="10"/>
        <v>1354971.3548960909</v>
      </c>
    </row>
    <row r="95" spans="2:7">
      <c r="B95" s="100">
        <v>89</v>
      </c>
      <c r="C95" s="95">
        <f t="shared" si="9"/>
        <v>85633.579500784283</v>
      </c>
      <c r="D95" s="95">
        <f t="shared" si="7"/>
        <v>27280.70007388997</v>
      </c>
      <c r="E95" s="418">
        <f t="shared" si="8"/>
        <v>32651206.509167172</v>
      </c>
      <c r="F95" s="95">
        <f t="shared" si="6"/>
        <v>112914.27957467425</v>
      </c>
      <c r="G95" s="102">
        <f t="shared" si="10"/>
        <v>1354971.3548960909</v>
      </c>
    </row>
    <row r="96" spans="2:7">
      <c r="B96" s="100">
        <v>90</v>
      </c>
      <c r="C96" s="95">
        <f t="shared" si="9"/>
        <v>85704.940817034934</v>
      </c>
      <c r="D96" s="95">
        <f t="shared" si="7"/>
        <v>27209.338757639314</v>
      </c>
      <c r="E96" s="418">
        <f t="shared" si="8"/>
        <v>32565501.568350136</v>
      </c>
      <c r="F96" s="95">
        <f t="shared" si="6"/>
        <v>112914.27957467425</v>
      </c>
      <c r="G96" s="102">
        <f t="shared" si="10"/>
        <v>1354971.3548960909</v>
      </c>
    </row>
    <row r="97" spans="2:7">
      <c r="B97" s="100">
        <v>91</v>
      </c>
      <c r="C97" s="95">
        <f t="shared" si="9"/>
        <v>85776.361601049139</v>
      </c>
      <c r="D97" s="95">
        <f t="shared" si="7"/>
        <v>27137.917973625117</v>
      </c>
      <c r="E97" s="418">
        <f t="shared" si="8"/>
        <v>32479725.206749085</v>
      </c>
      <c r="F97" s="95">
        <f t="shared" si="6"/>
        <v>112914.27957467426</v>
      </c>
      <c r="G97" s="102">
        <f t="shared" si="10"/>
        <v>1354971.3548960912</v>
      </c>
    </row>
    <row r="98" spans="2:7">
      <c r="B98" s="100">
        <v>92</v>
      </c>
      <c r="C98" s="95">
        <f t="shared" si="9"/>
        <v>85847.841902383341</v>
      </c>
      <c r="D98" s="95">
        <f t="shared" si="7"/>
        <v>27066.437672290915</v>
      </c>
      <c r="E98" s="418">
        <f t="shared" si="8"/>
        <v>32393877.364846703</v>
      </c>
      <c r="F98" s="95">
        <f t="shared" si="6"/>
        <v>112914.27957467426</v>
      </c>
      <c r="G98" s="102">
        <f t="shared" si="10"/>
        <v>1354971.3548960912</v>
      </c>
    </row>
    <row r="99" spans="2:7">
      <c r="B99" s="100">
        <v>93</v>
      </c>
      <c r="C99" s="95">
        <f t="shared" si="9"/>
        <v>85919.381770635315</v>
      </c>
      <c r="D99" s="95">
        <f t="shared" si="7"/>
        <v>26994.897804038923</v>
      </c>
      <c r="E99" s="418">
        <f t="shared" si="8"/>
        <v>32307957.983076066</v>
      </c>
      <c r="F99" s="95">
        <f t="shared" si="6"/>
        <v>112914.27957467423</v>
      </c>
      <c r="G99" s="102">
        <f t="shared" si="10"/>
        <v>1354971.3548960909</v>
      </c>
    </row>
    <row r="100" spans="2:7">
      <c r="B100" s="100">
        <v>94</v>
      </c>
      <c r="C100" s="95">
        <f t="shared" si="9"/>
        <v>85990.981255444189</v>
      </c>
      <c r="D100" s="95">
        <f t="shared" si="7"/>
        <v>26923.29831923006</v>
      </c>
      <c r="E100" s="418">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418">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418">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418">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418">
        <f t="shared" si="8"/>
        <v>31877285.88787993</v>
      </c>
      <c r="F104" s="95">
        <f t="shared" si="6"/>
        <v>112914.27957467426</v>
      </c>
      <c r="G104" s="102">
        <f t="shared" si="10"/>
        <v>1354971.3548960912</v>
      </c>
    </row>
    <row r="105" spans="2:7">
      <c r="B105" s="100">
        <v>99</v>
      </c>
      <c r="C105" s="95">
        <f t="shared" si="9"/>
        <v>86349.87466810763</v>
      </c>
      <c r="D105" s="95">
        <f t="shared" si="7"/>
        <v>26564.404906566619</v>
      </c>
      <c r="E105" s="418">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418">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418">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418">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418">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418">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418">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418">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418">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418">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418">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418">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418">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418">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418">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418">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418">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418">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418">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418">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418">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418">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418">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418">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418">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418">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418">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418">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418">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418">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418">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418">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418">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418">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418">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418">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418">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418">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418">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418">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418">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418">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418">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418">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418">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418">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418">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418">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418">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418">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418">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418">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418">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418">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418">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418">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418">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418">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418">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418">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418">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418">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418">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418">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418">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418">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418">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418">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418">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418">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418">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418">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418">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418">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418">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418">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418">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418">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418">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418">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418">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418">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418">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418">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418">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418">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418">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418">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418">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418">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418">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418">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418">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418">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418">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418">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418">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418">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418">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418">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418">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418">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418">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418">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418">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418">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418">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418">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418">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418">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418">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418">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418">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418">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418">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418">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418">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418">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418">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418">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418">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418">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418">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418">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418">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418">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418">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418">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418">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418">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418">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418">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418">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418">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418">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418">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418">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418">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418">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418">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418">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418">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418">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418">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418">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418">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418">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418">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418">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418">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418">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418">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418">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418">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418">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418">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418">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418">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418">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418">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418">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418">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418">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418">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418">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418">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418">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418">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418">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418">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418">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418">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418">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418">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418">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418">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418">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418">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418">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418">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418">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418">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418">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418">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418">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418">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418">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418">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418">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418">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418">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418">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418">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418">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418">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418">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418">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418">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418">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418">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418">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418">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418">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418">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418">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418">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418">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418">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418">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418">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418">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418">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418">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418">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418">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418">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418">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418">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418">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418">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418">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418">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418">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418">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418">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418">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418">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418">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418">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418">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418">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418">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418">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418">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418">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418">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418">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418">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418">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418">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418">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418">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418">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418">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418">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418">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418">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418">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418">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418">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418">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418">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418">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418">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418">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418">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418">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418">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418">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418">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418">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418">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418">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418">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418">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418">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418">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418">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418">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418">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418">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418">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418">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418">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418">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418">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418">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418">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418">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418">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418">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418">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418">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418">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418">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418">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418">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418">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418">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418">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418">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418">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418">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418">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418">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418">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418">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418">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418">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418">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418">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418">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418">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418">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418">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418">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418">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418">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418">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418">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418">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418">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418">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418">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418">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418">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418">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418">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418">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418">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418">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418">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417" t="s">
        <v>72</v>
      </c>
      <c r="F431" s="92" t="s">
        <v>73</v>
      </c>
    </row>
    <row r="432" spans="2:7">
      <c r="B432" s="95">
        <f>VLOOKUP(入力シート!Z117*12,住宅ローン返済表!B5:G426,4,0)</f>
        <v>29960873.581277188</v>
      </c>
      <c r="C432" s="96">
        <f>入力シート!AB117*0.01</f>
        <v>0.02</v>
      </c>
      <c r="D432" s="97">
        <f>入力シート!V117-入力シート!Z117</f>
        <v>25</v>
      </c>
      <c r="E432" s="418">
        <f>SUM(C436:D436)</f>
        <v>126990.46256990934</v>
      </c>
      <c r="F432" s="102">
        <f>E432*12</f>
        <v>1523885.5508389121</v>
      </c>
    </row>
    <row r="434" spans="2:7">
      <c r="B434" s="92" t="s">
        <v>74</v>
      </c>
      <c r="C434" s="92" t="s">
        <v>36</v>
      </c>
      <c r="D434" s="92" t="s">
        <v>37</v>
      </c>
      <c r="E434" s="417" t="s">
        <v>38</v>
      </c>
      <c r="F434" s="92" t="s">
        <v>72</v>
      </c>
      <c r="G434" s="92" t="s">
        <v>73</v>
      </c>
    </row>
    <row r="435" spans="2:7">
      <c r="B435" s="100">
        <v>0</v>
      </c>
      <c r="C435" s="101" t="s">
        <v>39</v>
      </c>
      <c r="D435" s="101" t="s">
        <v>39</v>
      </c>
      <c r="E435" s="418">
        <f>B432</f>
        <v>29960873.581277188</v>
      </c>
      <c r="F435" s="100"/>
      <c r="G435" s="100"/>
    </row>
    <row r="436" spans="2:7">
      <c r="B436" s="100">
        <v>1</v>
      </c>
      <c r="C436" s="95">
        <f>PPMT(C$432/12,B436,D$432*12,B$432*-1,0,0)</f>
        <v>77055.673267780687</v>
      </c>
      <c r="D436" s="95">
        <f>IPMT(C$432/12,B436,D$432*12,B$432*-1,0)</f>
        <v>49934.789302128651</v>
      </c>
      <c r="E436" s="418">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418">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418">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418">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418">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418">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418">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418">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418">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418">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418">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418">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418">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418">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418">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418">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418">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418">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418">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418">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418">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418">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418">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418">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418">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418">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418">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418">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418">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418">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418">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418">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418">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418">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418">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418">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418">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418">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418">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418">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418">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418">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418">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418">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418">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418">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418">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418">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418">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418">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418">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418">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418">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418">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418">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418">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418">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418">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418">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418">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418">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418">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418">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418">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418">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418">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418">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418">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418">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418">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418">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418">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418">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418">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418">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418">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418">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418">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418">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418">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418">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418">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418">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418">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418">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418">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418">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418">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418">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418">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418">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418">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418">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418">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418">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418">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418">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418">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418">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418">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418">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418">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418">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418">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418">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418">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418">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418">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418">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418">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418">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418">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418">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418">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418">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418">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418">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418">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418">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418">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418">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418">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418">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418">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418">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418">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418">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418">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418">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418">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418">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418">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418">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418">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418">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418">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418">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418">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418">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418">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418">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418">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418">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418">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418">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418">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418">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418">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418">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418">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418">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418">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418">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418">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418">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418">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418">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418">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418">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418">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418">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418">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418">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418">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418">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418">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418">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418">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418">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418">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418">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418">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418">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418">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418">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418">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418">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418">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418">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418">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418">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418">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418">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418">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418">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418">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418">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418">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418">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418">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418">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418">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418">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418">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418">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418">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418">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418">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418">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418">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418">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418">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418">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418">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418">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418">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418">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418">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418">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418">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418">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418">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418">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418">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418">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418">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418">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418">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418">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418">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418">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418">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418">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418">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418">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418">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418">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418">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418">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418">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418">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418">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418">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418">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418">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418">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418">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418">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418">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418">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418">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418">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418">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418">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418">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418">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418">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418">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418">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418">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418">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418">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418">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418">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418">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418">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418">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418">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418">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418">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418">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418">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418">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418">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418">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418">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418">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418">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418">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418">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418">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418">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418">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418">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418">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418">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418">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418">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418">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418">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418">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418">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418">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418">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418">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418">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418">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418">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418">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418">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418">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418">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418">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418">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418">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418">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418">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418">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418">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418">
        <f t="shared" si="58"/>
        <v>1.178705133497715E-8</v>
      </c>
      <c r="F735" s="95">
        <f t="shared" si="59"/>
        <v>126990.46256990933</v>
      </c>
      <c r="G735" s="102">
        <f t="shared" si="60"/>
        <v>1523885.5508389119</v>
      </c>
    </row>
    <row r="736" spans="2:7">
      <c r="B736" s="100">
        <v>301</v>
      </c>
      <c r="C736" s="95" t="e">
        <f t="shared" si="56"/>
        <v>#NUM!</v>
      </c>
      <c r="D736" s="95" t="e">
        <f t="shared" si="57"/>
        <v>#NUM!</v>
      </c>
      <c r="E736" s="418" t="e">
        <f t="shared" si="58"/>
        <v>#NUM!</v>
      </c>
      <c r="F736" s="95" t="e">
        <f t="shared" si="59"/>
        <v>#NUM!</v>
      </c>
      <c r="G736" s="102" t="e">
        <f t="shared" si="60"/>
        <v>#NUM!</v>
      </c>
    </row>
    <row r="737" spans="2:7">
      <c r="B737" s="100">
        <v>302</v>
      </c>
      <c r="C737" s="95" t="e">
        <f t="shared" si="56"/>
        <v>#NUM!</v>
      </c>
      <c r="D737" s="95" t="e">
        <f t="shared" si="57"/>
        <v>#NUM!</v>
      </c>
      <c r="E737" s="418" t="e">
        <f t="shared" si="58"/>
        <v>#NUM!</v>
      </c>
      <c r="F737" s="95" t="e">
        <f t="shared" si="59"/>
        <v>#NUM!</v>
      </c>
      <c r="G737" s="102" t="e">
        <f t="shared" si="60"/>
        <v>#NUM!</v>
      </c>
    </row>
    <row r="738" spans="2:7">
      <c r="B738" s="100">
        <v>303</v>
      </c>
      <c r="C738" s="95" t="e">
        <f t="shared" si="56"/>
        <v>#NUM!</v>
      </c>
      <c r="D738" s="95" t="e">
        <f t="shared" si="57"/>
        <v>#NUM!</v>
      </c>
      <c r="E738" s="418" t="e">
        <f t="shared" si="58"/>
        <v>#NUM!</v>
      </c>
      <c r="F738" s="95" t="e">
        <f t="shared" si="59"/>
        <v>#NUM!</v>
      </c>
      <c r="G738" s="102" t="e">
        <f t="shared" si="60"/>
        <v>#NUM!</v>
      </c>
    </row>
    <row r="739" spans="2:7">
      <c r="B739" s="100">
        <v>304</v>
      </c>
      <c r="C739" s="95" t="e">
        <f t="shared" si="56"/>
        <v>#NUM!</v>
      </c>
      <c r="D739" s="95" t="e">
        <f t="shared" si="57"/>
        <v>#NUM!</v>
      </c>
      <c r="E739" s="418" t="e">
        <f t="shared" si="58"/>
        <v>#NUM!</v>
      </c>
      <c r="F739" s="95" t="e">
        <f t="shared" si="59"/>
        <v>#NUM!</v>
      </c>
      <c r="G739" s="102" t="e">
        <f t="shared" si="60"/>
        <v>#NUM!</v>
      </c>
    </row>
    <row r="740" spans="2:7">
      <c r="B740" s="100">
        <v>305</v>
      </c>
      <c r="C740" s="95" t="e">
        <f t="shared" si="56"/>
        <v>#NUM!</v>
      </c>
      <c r="D740" s="95" t="e">
        <f t="shared" si="57"/>
        <v>#NUM!</v>
      </c>
      <c r="E740" s="418" t="e">
        <f t="shared" si="58"/>
        <v>#NUM!</v>
      </c>
      <c r="F740" s="95" t="e">
        <f t="shared" si="59"/>
        <v>#NUM!</v>
      </c>
      <c r="G740" s="102" t="e">
        <f t="shared" si="60"/>
        <v>#NUM!</v>
      </c>
    </row>
    <row r="741" spans="2:7">
      <c r="B741" s="100">
        <v>306</v>
      </c>
      <c r="C741" s="95" t="e">
        <f t="shared" si="56"/>
        <v>#NUM!</v>
      </c>
      <c r="D741" s="95" t="e">
        <f t="shared" si="57"/>
        <v>#NUM!</v>
      </c>
      <c r="E741" s="418" t="e">
        <f t="shared" si="58"/>
        <v>#NUM!</v>
      </c>
      <c r="F741" s="95" t="e">
        <f t="shared" si="59"/>
        <v>#NUM!</v>
      </c>
      <c r="G741" s="102" t="e">
        <f t="shared" si="60"/>
        <v>#NUM!</v>
      </c>
    </row>
    <row r="742" spans="2:7">
      <c r="B742" s="100">
        <v>307</v>
      </c>
      <c r="C742" s="95" t="e">
        <f t="shared" si="56"/>
        <v>#NUM!</v>
      </c>
      <c r="D742" s="95" t="e">
        <f t="shared" si="57"/>
        <v>#NUM!</v>
      </c>
      <c r="E742" s="418" t="e">
        <f t="shared" si="58"/>
        <v>#NUM!</v>
      </c>
      <c r="F742" s="95" t="e">
        <f t="shared" si="59"/>
        <v>#NUM!</v>
      </c>
      <c r="G742" s="102" t="e">
        <f t="shared" si="60"/>
        <v>#NUM!</v>
      </c>
    </row>
    <row r="743" spans="2:7">
      <c r="B743" s="100">
        <v>308</v>
      </c>
      <c r="C743" s="95" t="e">
        <f t="shared" si="56"/>
        <v>#NUM!</v>
      </c>
      <c r="D743" s="95" t="e">
        <f t="shared" si="57"/>
        <v>#NUM!</v>
      </c>
      <c r="E743" s="418" t="e">
        <f t="shared" si="58"/>
        <v>#NUM!</v>
      </c>
      <c r="F743" s="95" t="e">
        <f t="shared" si="59"/>
        <v>#NUM!</v>
      </c>
      <c r="G743" s="102" t="e">
        <f t="shared" si="60"/>
        <v>#NUM!</v>
      </c>
    </row>
    <row r="744" spans="2:7">
      <c r="B744" s="100">
        <v>309</v>
      </c>
      <c r="C744" s="95" t="e">
        <f t="shared" si="56"/>
        <v>#NUM!</v>
      </c>
      <c r="D744" s="95" t="e">
        <f t="shared" si="57"/>
        <v>#NUM!</v>
      </c>
      <c r="E744" s="418" t="e">
        <f t="shared" si="58"/>
        <v>#NUM!</v>
      </c>
      <c r="F744" s="95" t="e">
        <f t="shared" si="59"/>
        <v>#NUM!</v>
      </c>
      <c r="G744" s="102" t="e">
        <f t="shared" si="60"/>
        <v>#NUM!</v>
      </c>
    </row>
    <row r="745" spans="2:7">
      <c r="B745" s="100">
        <v>310</v>
      </c>
      <c r="C745" s="95" t="e">
        <f t="shared" si="56"/>
        <v>#NUM!</v>
      </c>
      <c r="D745" s="95" t="e">
        <f t="shared" si="57"/>
        <v>#NUM!</v>
      </c>
      <c r="E745" s="418" t="e">
        <f t="shared" si="58"/>
        <v>#NUM!</v>
      </c>
      <c r="F745" s="95" t="e">
        <f t="shared" si="59"/>
        <v>#NUM!</v>
      </c>
      <c r="G745" s="102" t="e">
        <f t="shared" si="60"/>
        <v>#NUM!</v>
      </c>
    </row>
    <row r="746" spans="2:7">
      <c r="B746" s="100">
        <v>311</v>
      </c>
      <c r="C746" s="95" t="e">
        <f t="shared" si="56"/>
        <v>#NUM!</v>
      </c>
      <c r="D746" s="95" t="e">
        <f t="shared" si="57"/>
        <v>#NUM!</v>
      </c>
      <c r="E746" s="418" t="e">
        <f t="shared" si="58"/>
        <v>#NUM!</v>
      </c>
      <c r="F746" s="95" t="e">
        <f t="shared" si="59"/>
        <v>#NUM!</v>
      </c>
      <c r="G746" s="102" t="e">
        <f t="shared" si="60"/>
        <v>#NUM!</v>
      </c>
    </row>
    <row r="747" spans="2:7">
      <c r="B747" s="100">
        <v>312</v>
      </c>
      <c r="C747" s="95" t="e">
        <f t="shared" si="56"/>
        <v>#NUM!</v>
      </c>
      <c r="D747" s="95" t="e">
        <f t="shared" si="57"/>
        <v>#NUM!</v>
      </c>
      <c r="E747" s="418" t="e">
        <f t="shared" si="58"/>
        <v>#NUM!</v>
      </c>
      <c r="F747" s="95" t="e">
        <f t="shared" si="59"/>
        <v>#NUM!</v>
      </c>
      <c r="G747" s="102" t="e">
        <f t="shared" si="60"/>
        <v>#NUM!</v>
      </c>
    </row>
    <row r="748" spans="2:7">
      <c r="B748" s="100">
        <v>313</v>
      </c>
      <c r="C748" s="95" t="e">
        <f t="shared" si="56"/>
        <v>#NUM!</v>
      </c>
      <c r="D748" s="95" t="e">
        <f t="shared" si="57"/>
        <v>#NUM!</v>
      </c>
      <c r="E748" s="418" t="e">
        <f t="shared" si="58"/>
        <v>#NUM!</v>
      </c>
      <c r="F748" s="95" t="e">
        <f t="shared" si="59"/>
        <v>#NUM!</v>
      </c>
      <c r="G748" s="102" t="e">
        <f t="shared" si="60"/>
        <v>#NUM!</v>
      </c>
    </row>
    <row r="749" spans="2:7">
      <c r="B749" s="100">
        <v>314</v>
      </c>
      <c r="C749" s="95" t="e">
        <f t="shared" si="56"/>
        <v>#NUM!</v>
      </c>
      <c r="D749" s="95" t="e">
        <f t="shared" si="57"/>
        <v>#NUM!</v>
      </c>
      <c r="E749" s="418" t="e">
        <f t="shared" si="58"/>
        <v>#NUM!</v>
      </c>
      <c r="F749" s="95" t="e">
        <f t="shared" si="59"/>
        <v>#NUM!</v>
      </c>
      <c r="G749" s="102" t="e">
        <f t="shared" si="60"/>
        <v>#NUM!</v>
      </c>
    </row>
    <row r="750" spans="2:7">
      <c r="B750" s="100">
        <v>315</v>
      </c>
      <c r="C750" s="95" t="e">
        <f t="shared" si="56"/>
        <v>#NUM!</v>
      </c>
      <c r="D750" s="95" t="e">
        <f t="shared" si="57"/>
        <v>#NUM!</v>
      </c>
      <c r="E750" s="418" t="e">
        <f t="shared" si="58"/>
        <v>#NUM!</v>
      </c>
      <c r="F750" s="95" t="e">
        <f t="shared" si="59"/>
        <v>#NUM!</v>
      </c>
      <c r="G750" s="102" t="e">
        <f t="shared" si="60"/>
        <v>#NUM!</v>
      </c>
    </row>
    <row r="751" spans="2:7">
      <c r="B751" s="100">
        <v>316</v>
      </c>
      <c r="C751" s="95" t="e">
        <f t="shared" si="56"/>
        <v>#NUM!</v>
      </c>
      <c r="D751" s="95" t="e">
        <f t="shared" si="57"/>
        <v>#NUM!</v>
      </c>
      <c r="E751" s="418" t="e">
        <f t="shared" si="58"/>
        <v>#NUM!</v>
      </c>
      <c r="F751" s="95" t="e">
        <f t="shared" si="59"/>
        <v>#NUM!</v>
      </c>
      <c r="G751" s="102" t="e">
        <f t="shared" si="60"/>
        <v>#NUM!</v>
      </c>
    </row>
    <row r="752" spans="2:7">
      <c r="B752" s="100">
        <v>317</v>
      </c>
      <c r="C752" s="95" t="e">
        <f t="shared" si="56"/>
        <v>#NUM!</v>
      </c>
      <c r="D752" s="95" t="e">
        <f t="shared" si="57"/>
        <v>#NUM!</v>
      </c>
      <c r="E752" s="418" t="e">
        <f t="shared" si="58"/>
        <v>#NUM!</v>
      </c>
      <c r="F752" s="95" t="e">
        <f t="shared" si="59"/>
        <v>#NUM!</v>
      </c>
      <c r="G752" s="102" t="e">
        <f t="shared" si="60"/>
        <v>#NUM!</v>
      </c>
    </row>
    <row r="753" spans="2:7">
      <c r="B753" s="100">
        <v>318</v>
      </c>
      <c r="C753" s="95" t="e">
        <f t="shared" si="56"/>
        <v>#NUM!</v>
      </c>
      <c r="D753" s="95" t="e">
        <f t="shared" si="57"/>
        <v>#NUM!</v>
      </c>
      <c r="E753" s="418" t="e">
        <f t="shared" si="58"/>
        <v>#NUM!</v>
      </c>
      <c r="F753" s="95" t="e">
        <f t="shared" si="59"/>
        <v>#NUM!</v>
      </c>
      <c r="G753" s="102" t="e">
        <f t="shared" si="60"/>
        <v>#NUM!</v>
      </c>
    </row>
    <row r="754" spans="2:7">
      <c r="B754" s="100">
        <v>319</v>
      </c>
      <c r="C754" s="95" t="e">
        <f t="shared" si="56"/>
        <v>#NUM!</v>
      </c>
      <c r="D754" s="95" t="e">
        <f t="shared" si="57"/>
        <v>#NUM!</v>
      </c>
      <c r="E754" s="418" t="e">
        <f t="shared" si="58"/>
        <v>#NUM!</v>
      </c>
      <c r="F754" s="95" t="e">
        <f t="shared" si="59"/>
        <v>#NUM!</v>
      </c>
      <c r="G754" s="102" t="e">
        <f t="shared" si="60"/>
        <v>#NUM!</v>
      </c>
    </row>
    <row r="755" spans="2:7">
      <c r="B755" s="100">
        <v>320</v>
      </c>
      <c r="C755" s="95" t="e">
        <f t="shared" si="56"/>
        <v>#NUM!</v>
      </c>
      <c r="D755" s="95" t="e">
        <f t="shared" si="57"/>
        <v>#NUM!</v>
      </c>
      <c r="E755" s="418" t="e">
        <f t="shared" si="58"/>
        <v>#NUM!</v>
      </c>
      <c r="F755" s="95" t="e">
        <f t="shared" si="59"/>
        <v>#NUM!</v>
      </c>
      <c r="G755" s="102" t="e">
        <f t="shared" si="60"/>
        <v>#NUM!</v>
      </c>
    </row>
    <row r="756" spans="2:7">
      <c r="B756" s="100">
        <v>321</v>
      </c>
      <c r="C756" s="95" t="e">
        <f t="shared" si="56"/>
        <v>#NUM!</v>
      </c>
      <c r="D756" s="95" t="e">
        <f t="shared" si="57"/>
        <v>#NUM!</v>
      </c>
      <c r="E756" s="418" t="e">
        <f t="shared" si="58"/>
        <v>#NUM!</v>
      </c>
      <c r="F756" s="95" t="e">
        <f t="shared" si="59"/>
        <v>#NUM!</v>
      </c>
      <c r="G756" s="102" t="e">
        <f t="shared" si="60"/>
        <v>#NUM!</v>
      </c>
    </row>
    <row r="757" spans="2:7">
      <c r="B757" s="100">
        <v>322</v>
      </c>
      <c r="C757" s="95" t="e">
        <f t="shared" si="56"/>
        <v>#NUM!</v>
      </c>
      <c r="D757" s="95" t="e">
        <f t="shared" si="57"/>
        <v>#NUM!</v>
      </c>
      <c r="E757" s="418"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418"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418" t="e">
        <f t="shared" si="63"/>
        <v>#NUM!</v>
      </c>
      <c r="F759" s="95" t="e">
        <f t="shared" si="64"/>
        <v>#NUM!</v>
      </c>
      <c r="G759" s="102" t="e">
        <f t="shared" si="65"/>
        <v>#NUM!</v>
      </c>
    </row>
    <row r="760" spans="2:7">
      <c r="B760" s="100">
        <v>325</v>
      </c>
      <c r="C760" s="95" t="e">
        <f t="shared" si="61"/>
        <v>#NUM!</v>
      </c>
      <c r="D760" s="95" t="e">
        <f t="shared" si="62"/>
        <v>#NUM!</v>
      </c>
      <c r="E760" s="418" t="e">
        <f t="shared" si="63"/>
        <v>#NUM!</v>
      </c>
      <c r="F760" s="95" t="e">
        <f t="shared" si="64"/>
        <v>#NUM!</v>
      </c>
      <c r="G760" s="102" t="e">
        <f t="shared" si="65"/>
        <v>#NUM!</v>
      </c>
    </row>
    <row r="761" spans="2:7">
      <c r="B761" s="100">
        <v>326</v>
      </c>
      <c r="C761" s="95" t="e">
        <f t="shared" si="61"/>
        <v>#NUM!</v>
      </c>
      <c r="D761" s="95" t="e">
        <f t="shared" si="62"/>
        <v>#NUM!</v>
      </c>
      <c r="E761" s="418" t="e">
        <f t="shared" si="63"/>
        <v>#NUM!</v>
      </c>
      <c r="F761" s="95" t="e">
        <f t="shared" si="64"/>
        <v>#NUM!</v>
      </c>
      <c r="G761" s="102" t="e">
        <f t="shared" si="65"/>
        <v>#NUM!</v>
      </c>
    </row>
    <row r="762" spans="2:7">
      <c r="B762" s="100">
        <v>327</v>
      </c>
      <c r="C762" s="95" t="e">
        <f t="shared" si="61"/>
        <v>#NUM!</v>
      </c>
      <c r="D762" s="95" t="e">
        <f t="shared" si="62"/>
        <v>#NUM!</v>
      </c>
      <c r="E762" s="418" t="e">
        <f t="shared" si="63"/>
        <v>#NUM!</v>
      </c>
      <c r="F762" s="95" t="e">
        <f t="shared" si="64"/>
        <v>#NUM!</v>
      </c>
      <c r="G762" s="102" t="e">
        <f t="shared" si="65"/>
        <v>#NUM!</v>
      </c>
    </row>
    <row r="763" spans="2:7">
      <c r="B763" s="100">
        <v>328</v>
      </c>
      <c r="C763" s="95" t="e">
        <f t="shared" si="61"/>
        <v>#NUM!</v>
      </c>
      <c r="D763" s="95" t="e">
        <f t="shared" si="62"/>
        <v>#NUM!</v>
      </c>
      <c r="E763" s="418" t="e">
        <f t="shared" si="63"/>
        <v>#NUM!</v>
      </c>
      <c r="F763" s="95" t="e">
        <f t="shared" si="64"/>
        <v>#NUM!</v>
      </c>
      <c r="G763" s="102" t="e">
        <f t="shared" si="65"/>
        <v>#NUM!</v>
      </c>
    </row>
    <row r="764" spans="2:7">
      <c r="B764" s="100">
        <v>329</v>
      </c>
      <c r="C764" s="95" t="e">
        <f t="shared" si="61"/>
        <v>#NUM!</v>
      </c>
      <c r="D764" s="95" t="e">
        <f t="shared" si="62"/>
        <v>#NUM!</v>
      </c>
      <c r="E764" s="418" t="e">
        <f t="shared" si="63"/>
        <v>#NUM!</v>
      </c>
      <c r="F764" s="95" t="e">
        <f t="shared" si="64"/>
        <v>#NUM!</v>
      </c>
      <c r="G764" s="102" t="e">
        <f t="shared" si="65"/>
        <v>#NUM!</v>
      </c>
    </row>
    <row r="765" spans="2:7">
      <c r="B765" s="100">
        <v>330</v>
      </c>
      <c r="C765" s="95" t="e">
        <f t="shared" si="61"/>
        <v>#NUM!</v>
      </c>
      <c r="D765" s="95" t="e">
        <f t="shared" si="62"/>
        <v>#NUM!</v>
      </c>
      <c r="E765" s="418" t="e">
        <f t="shared" si="63"/>
        <v>#NUM!</v>
      </c>
      <c r="F765" s="95" t="e">
        <f t="shared" si="64"/>
        <v>#NUM!</v>
      </c>
      <c r="G765" s="102" t="e">
        <f t="shared" si="65"/>
        <v>#NUM!</v>
      </c>
    </row>
    <row r="766" spans="2:7">
      <c r="B766" s="100">
        <v>331</v>
      </c>
      <c r="C766" s="95" t="e">
        <f t="shared" si="61"/>
        <v>#NUM!</v>
      </c>
      <c r="D766" s="95" t="e">
        <f t="shared" si="62"/>
        <v>#NUM!</v>
      </c>
      <c r="E766" s="418" t="e">
        <f t="shared" si="63"/>
        <v>#NUM!</v>
      </c>
      <c r="F766" s="95" t="e">
        <f t="shared" si="64"/>
        <v>#NUM!</v>
      </c>
      <c r="G766" s="102" t="e">
        <f t="shared" si="65"/>
        <v>#NUM!</v>
      </c>
    </row>
    <row r="767" spans="2:7">
      <c r="B767" s="100">
        <v>332</v>
      </c>
      <c r="C767" s="95" t="e">
        <f t="shared" si="61"/>
        <v>#NUM!</v>
      </c>
      <c r="D767" s="95" t="e">
        <f t="shared" si="62"/>
        <v>#NUM!</v>
      </c>
      <c r="E767" s="418" t="e">
        <f t="shared" si="63"/>
        <v>#NUM!</v>
      </c>
      <c r="F767" s="95" t="e">
        <f t="shared" si="64"/>
        <v>#NUM!</v>
      </c>
      <c r="G767" s="102" t="e">
        <f t="shared" si="65"/>
        <v>#NUM!</v>
      </c>
    </row>
    <row r="768" spans="2:7">
      <c r="B768" s="100">
        <v>333</v>
      </c>
      <c r="C768" s="95" t="e">
        <f t="shared" si="61"/>
        <v>#NUM!</v>
      </c>
      <c r="D768" s="95" t="e">
        <f t="shared" si="62"/>
        <v>#NUM!</v>
      </c>
      <c r="E768" s="418" t="e">
        <f t="shared" si="63"/>
        <v>#NUM!</v>
      </c>
      <c r="F768" s="95" t="e">
        <f t="shared" si="64"/>
        <v>#NUM!</v>
      </c>
      <c r="G768" s="102" t="e">
        <f t="shared" si="65"/>
        <v>#NUM!</v>
      </c>
    </row>
    <row r="769" spans="2:7">
      <c r="B769" s="100">
        <v>334</v>
      </c>
      <c r="C769" s="95" t="e">
        <f t="shared" si="61"/>
        <v>#NUM!</v>
      </c>
      <c r="D769" s="95" t="e">
        <f t="shared" si="62"/>
        <v>#NUM!</v>
      </c>
      <c r="E769" s="418" t="e">
        <f t="shared" si="63"/>
        <v>#NUM!</v>
      </c>
      <c r="F769" s="95" t="e">
        <f t="shared" si="64"/>
        <v>#NUM!</v>
      </c>
      <c r="G769" s="102" t="e">
        <f t="shared" si="65"/>
        <v>#NUM!</v>
      </c>
    </row>
    <row r="770" spans="2:7">
      <c r="B770" s="100">
        <v>335</v>
      </c>
      <c r="C770" s="95" t="e">
        <f t="shared" si="61"/>
        <v>#NUM!</v>
      </c>
      <c r="D770" s="95" t="e">
        <f t="shared" si="62"/>
        <v>#NUM!</v>
      </c>
      <c r="E770" s="418" t="e">
        <f t="shared" si="63"/>
        <v>#NUM!</v>
      </c>
      <c r="F770" s="95" t="e">
        <f t="shared" si="64"/>
        <v>#NUM!</v>
      </c>
      <c r="G770" s="102" t="e">
        <f t="shared" si="65"/>
        <v>#NUM!</v>
      </c>
    </row>
    <row r="771" spans="2:7">
      <c r="B771" s="100">
        <v>336</v>
      </c>
      <c r="C771" s="95" t="e">
        <f t="shared" si="61"/>
        <v>#NUM!</v>
      </c>
      <c r="D771" s="95" t="e">
        <f t="shared" si="62"/>
        <v>#NUM!</v>
      </c>
      <c r="E771" s="418" t="e">
        <f t="shared" si="63"/>
        <v>#NUM!</v>
      </c>
      <c r="F771" s="95" t="e">
        <f t="shared" si="64"/>
        <v>#NUM!</v>
      </c>
      <c r="G771" s="102" t="e">
        <f t="shared" si="65"/>
        <v>#NUM!</v>
      </c>
    </row>
    <row r="772" spans="2:7">
      <c r="B772" s="100">
        <v>337</v>
      </c>
      <c r="C772" s="95" t="e">
        <f t="shared" si="61"/>
        <v>#NUM!</v>
      </c>
      <c r="D772" s="95" t="e">
        <f t="shared" si="62"/>
        <v>#NUM!</v>
      </c>
      <c r="E772" s="418" t="e">
        <f t="shared" si="63"/>
        <v>#NUM!</v>
      </c>
      <c r="F772" s="95" t="e">
        <f t="shared" si="64"/>
        <v>#NUM!</v>
      </c>
      <c r="G772" s="102" t="e">
        <f t="shared" si="65"/>
        <v>#NUM!</v>
      </c>
    </row>
    <row r="773" spans="2:7">
      <c r="B773" s="100">
        <v>338</v>
      </c>
      <c r="C773" s="95" t="e">
        <f t="shared" si="61"/>
        <v>#NUM!</v>
      </c>
      <c r="D773" s="95" t="e">
        <f t="shared" si="62"/>
        <v>#NUM!</v>
      </c>
      <c r="E773" s="418" t="e">
        <f t="shared" si="63"/>
        <v>#NUM!</v>
      </c>
      <c r="F773" s="95" t="e">
        <f t="shared" si="64"/>
        <v>#NUM!</v>
      </c>
      <c r="G773" s="102" t="e">
        <f t="shared" si="65"/>
        <v>#NUM!</v>
      </c>
    </row>
    <row r="774" spans="2:7">
      <c r="B774" s="100">
        <v>339</v>
      </c>
      <c r="C774" s="95" t="e">
        <f t="shared" si="61"/>
        <v>#NUM!</v>
      </c>
      <c r="D774" s="95" t="e">
        <f t="shared" si="62"/>
        <v>#NUM!</v>
      </c>
      <c r="E774" s="418" t="e">
        <f t="shared" si="63"/>
        <v>#NUM!</v>
      </c>
      <c r="F774" s="95" t="e">
        <f t="shared" si="64"/>
        <v>#NUM!</v>
      </c>
      <c r="G774" s="102" t="e">
        <f t="shared" si="65"/>
        <v>#NUM!</v>
      </c>
    </row>
    <row r="775" spans="2:7">
      <c r="B775" s="100">
        <v>340</v>
      </c>
      <c r="C775" s="95" t="e">
        <f t="shared" si="61"/>
        <v>#NUM!</v>
      </c>
      <c r="D775" s="95" t="e">
        <f t="shared" si="62"/>
        <v>#NUM!</v>
      </c>
      <c r="E775" s="418" t="e">
        <f t="shared" si="63"/>
        <v>#NUM!</v>
      </c>
      <c r="F775" s="95" t="e">
        <f t="shared" si="64"/>
        <v>#NUM!</v>
      </c>
      <c r="G775" s="102" t="e">
        <f t="shared" si="65"/>
        <v>#NUM!</v>
      </c>
    </row>
    <row r="776" spans="2:7">
      <c r="B776" s="100">
        <v>341</v>
      </c>
      <c r="C776" s="95" t="e">
        <f t="shared" si="61"/>
        <v>#NUM!</v>
      </c>
      <c r="D776" s="95" t="e">
        <f t="shared" si="62"/>
        <v>#NUM!</v>
      </c>
      <c r="E776" s="418" t="e">
        <f t="shared" si="63"/>
        <v>#NUM!</v>
      </c>
      <c r="F776" s="95" t="e">
        <f t="shared" si="64"/>
        <v>#NUM!</v>
      </c>
      <c r="G776" s="102" t="e">
        <f t="shared" si="65"/>
        <v>#NUM!</v>
      </c>
    </row>
    <row r="777" spans="2:7">
      <c r="B777" s="100">
        <v>342</v>
      </c>
      <c r="C777" s="95" t="e">
        <f t="shared" si="61"/>
        <v>#NUM!</v>
      </c>
      <c r="D777" s="95" t="e">
        <f t="shared" si="62"/>
        <v>#NUM!</v>
      </c>
      <c r="E777" s="418" t="e">
        <f t="shared" si="63"/>
        <v>#NUM!</v>
      </c>
      <c r="F777" s="95" t="e">
        <f t="shared" si="64"/>
        <v>#NUM!</v>
      </c>
      <c r="G777" s="102" t="e">
        <f t="shared" si="65"/>
        <v>#NUM!</v>
      </c>
    </row>
    <row r="778" spans="2:7">
      <c r="B778" s="100">
        <v>343</v>
      </c>
      <c r="C778" s="95" t="e">
        <f t="shared" si="61"/>
        <v>#NUM!</v>
      </c>
      <c r="D778" s="95" t="e">
        <f t="shared" si="62"/>
        <v>#NUM!</v>
      </c>
      <c r="E778" s="418" t="e">
        <f t="shared" si="63"/>
        <v>#NUM!</v>
      </c>
      <c r="F778" s="95" t="e">
        <f t="shared" si="64"/>
        <v>#NUM!</v>
      </c>
      <c r="G778" s="102" t="e">
        <f t="shared" si="65"/>
        <v>#NUM!</v>
      </c>
    </row>
    <row r="779" spans="2:7">
      <c r="B779" s="100">
        <v>344</v>
      </c>
      <c r="C779" s="95" t="e">
        <f t="shared" si="61"/>
        <v>#NUM!</v>
      </c>
      <c r="D779" s="95" t="e">
        <f t="shared" si="62"/>
        <v>#NUM!</v>
      </c>
      <c r="E779" s="418" t="e">
        <f t="shared" si="63"/>
        <v>#NUM!</v>
      </c>
      <c r="F779" s="95" t="e">
        <f t="shared" si="64"/>
        <v>#NUM!</v>
      </c>
      <c r="G779" s="102" t="e">
        <f t="shared" si="65"/>
        <v>#NUM!</v>
      </c>
    </row>
    <row r="780" spans="2:7">
      <c r="B780" s="100">
        <v>345</v>
      </c>
      <c r="C780" s="95" t="e">
        <f t="shared" si="61"/>
        <v>#NUM!</v>
      </c>
      <c r="D780" s="95" t="e">
        <f t="shared" si="62"/>
        <v>#NUM!</v>
      </c>
      <c r="E780" s="418" t="e">
        <f t="shared" si="63"/>
        <v>#NUM!</v>
      </c>
      <c r="F780" s="95" t="e">
        <f t="shared" si="64"/>
        <v>#NUM!</v>
      </c>
      <c r="G780" s="102" t="e">
        <f t="shared" si="65"/>
        <v>#NUM!</v>
      </c>
    </row>
    <row r="781" spans="2:7">
      <c r="B781" s="100">
        <v>346</v>
      </c>
      <c r="C781" s="95" t="e">
        <f t="shared" si="61"/>
        <v>#NUM!</v>
      </c>
      <c r="D781" s="95" t="e">
        <f t="shared" si="62"/>
        <v>#NUM!</v>
      </c>
      <c r="E781" s="418" t="e">
        <f t="shared" si="63"/>
        <v>#NUM!</v>
      </c>
      <c r="F781" s="95" t="e">
        <f t="shared" si="64"/>
        <v>#NUM!</v>
      </c>
      <c r="G781" s="102" t="e">
        <f t="shared" si="65"/>
        <v>#NUM!</v>
      </c>
    </row>
    <row r="782" spans="2:7">
      <c r="B782" s="100">
        <v>347</v>
      </c>
      <c r="C782" s="95" t="e">
        <f t="shared" si="61"/>
        <v>#NUM!</v>
      </c>
      <c r="D782" s="95" t="e">
        <f t="shared" si="62"/>
        <v>#NUM!</v>
      </c>
      <c r="E782" s="418" t="e">
        <f t="shared" si="63"/>
        <v>#NUM!</v>
      </c>
      <c r="F782" s="95" t="e">
        <f t="shared" si="64"/>
        <v>#NUM!</v>
      </c>
      <c r="G782" s="102" t="e">
        <f t="shared" si="65"/>
        <v>#NUM!</v>
      </c>
    </row>
    <row r="783" spans="2:7">
      <c r="B783" s="100">
        <v>348</v>
      </c>
      <c r="C783" s="95" t="e">
        <f t="shared" si="61"/>
        <v>#NUM!</v>
      </c>
      <c r="D783" s="95" t="e">
        <f t="shared" si="62"/>
        <v>#NUM!</v>
      </c>
      <c r="E783" s="418" t="e">
        <f t="shared" si="63"/>
        <v>#NUM!</v>
      </c>
      <c r="F783" s="95" t="e">
        <f t="shared" si="64"/>
        <v>#NUM!</v>
      </c>
      <c r="G783" s="102" t="e">
        <f t="shared" si="65"/>
        <v>#NUM!</v>
      </c>
    </row>
    <row r="784" spans="2:7">
      <c r="B784" s="100">
        <v>349</v>
      </c>
      <c r="C784" s="95" t="e">
        <f t="shared" si="61"/>
        <v>#NUM!</v>
      </c>
      <c r="D784" s="95" t="e">
        <f t="shared" si="62"/>
        <v>#NUM!</v>
      </c>
      <c r="E784" s="418" t="e">
        <f t="shared" si="63"/>
        <v>#NUM!</v>
      </c>
      <c r="F784" s="95" t="e">
        <f t="shared" si="64"/>
        <v>#NUM!</v>
      </c>
      <c r="G784" s="102" t="e">
        <f t="shared" si="65"/>
        <v>#NUM!</v>
      </c>
    </row>
    <row r="785" spans="2:7">
      <c r="B785" s="100">
        <v>350</v>
      </c>
      <c r="C785" s="95" t="e">
        <f t="shared" si="61"/>
        <v>#NUM!</v>
      </c>
      <c r="D785" s="95" t="e">
        <f t="shared" si="62"/>
        <v>#NUM!</v>
      </c>
      <c r="E785" s="418" t="e">
        <f t="shared" si="63"/>
        <v>#NUM!</v>
      </c>
      <c r="F785" s="95" t="e">
        <f t="shared" si="64"/>
        <v>#NUM!</v>
      </c>
      <c r="G785" s="102" t="e">
        <f t="shared" si="65"/>
        <v>#NUM!</v>
      </c>
    </row>
    <row r="786" spans="2:7">
      <c r="B786" s="100">
        <v>351</v>
      </c>
      <c r="C786" s="95" t="e">
        <f t="shared" si="61"/>
        <v>#NUM!</v>
      </c>
      <c r="D786" s="95" t="e">
        <f t="shared" si="62"/>
        <v>#NUM!</v>
      </c>
      <c r="E786" s="418" t="e">
        <f t="shared" si="63"/>
        <v>#NUM!</v>
      </c>
      <c r="F786" s="95" t="e">
        <f t="shared" si="64"/>
        <v>#NUM!</v>
      </c>
      <c r="G786" s="102" t="e">
        <f t="shared" si="65"/>
        <v>#NUM!</v>
      </c>
    </row>
    <row r="787" spans="2:7">
      <c r="B787" s="100">
        <v>352</v>
      </c>
      <c r="C787" s="95" t="e">
        <f t="shared" si="61"/>
        <v>#NUM!</v>
      </c>
      <c r="D787" s="95" t="e">
        <f t="shared" si="62"/>
        <v>#NUM!</v>
      </c>
      <c r="E787" s="418" t="e">
        <f t="shared" si="63"/>
        <v>#NUM!</v>
      </c>
      <c r="F787" s="95" t="e">
        <f t="shared" si="64"/>
        <v>#NUM!</v>
      </c>
      <c r="G787" s="102" t="e">
        <f t="shared" si="65"/>
        <v>#NUM!</v>
      </c>
    </row>
    <row r="788" spans="2:7">
      <c r="B788" s="100">
        <v>353</v>
      </c>
      <c r="C788" s="95" t="e">
        <f t="shared" si="61"/>
        <v>#NUM!</v>
      </c>
      <c r="D788" s="95" t="e">
        <f t="shared" si="62"/>
        <v>#NUM!</v>
      </c>
      <c r="E788" s="418" t="e">
        <f t="shared" si="63"/>
        <v>#NUM!</v>
      </c>
      <c r="F788" s="95" t="e">
        <f t="shared" si="64"/>
        <v>#NUM!</v>
      </c>
      <c r="G788" s="102" t="e">
        <f t="shared" si="65"/>
        <v>#NUM!</v>
      </c>
    </row>
    <row r="789" spans="2:7">
      <c r="B789" s="100">
        <v>354</v>
      </c>
      <c r="C789" s="95" t="e">
        <f t="shared" si="61"/>
        <v>#NUM!</v>
      </c>
      <c r="D789" s="95" t="e">
        <f t="shared" si="62"/>
        <v>#NUM!</v>
      </c>
      <c r="E789" s="418" t="e">
        <f t="shared" si="63"/>
        <v>#NUM!</v>
      </c>
      <c r="F789" s="95" t="e">
        <f t="shared" si="64"/>
        <v>#NUM!</v>
      </c>
      <c r="G789" s="102" t="e">
        <f t="shared" si="65"/>
        <v>#NUM!</v>
      </c>
    </row>
    <row r="790" spans="2:7">
      <c r="B790" s="100">
        <v>355</v>
      </c>
      <c r="C790" s="95" t="e">
        <f t="shared" si="61"/>
        <v>#NUM!</v>
      </c>
      <c r="D790" s="95" t="e">
        <f t="shared" si="62"/>
        <v>#NUM!</v>
      </c>
      <c r="E790" s="418" t="e">
        <f t="shared" si="63"/>
        <v>#NUM!</v>
      </c>
      <c r="F790" s="95" t="e">
        <f t="shared" si="64"/>
        <v>#NUM!</v>
      </c>
      <c r="G790" s="102" t="e">
        <f t="shared" si="65"/>
        <v>#NUM!</v>
      </c>
    </row>
    <row r="791" spans="2:7">
      <c r="B791" s="100">
        <v>356</v>
      </c>
      <c r="C791" s="95" t="e">
        <f t="shared" si="61"/>
        <v>#NUM!</v>
      </c>
      <c r="D791" s="95" t="e">
        <f t="shared" si="62"/>
        <v>#NUM!</v>
      </c>
      <c r="E791" s="418" t="e">
        <f t="shared" si="63"/>
        <v>#NUM!</v>
      </c>
      <c r="F791" s="95" t="e">
        <f t="shared" si="64"/>
        <v>#NUM!</v>
      </c>
      <c r="G791" s="102" t="e">
        <f t="shared" si="65"/>
        <v>#NUM!</v>
      </c>
    </row>
    <row r="792" spans="2:7">
      <c r="B792" s="100">
        <v>357</v>
      </c>
      <c r="C792" s="95" t="e">
        <f t="shared" si="61"/>
        <v>#NUM!</v>
      </c>
      <c r="D792" s="95" t="e">
        <f t="shared" si="62"/>
        <v>#NUM!</v>
      </c>
      <c r="E792" s="418" t="e">
        <f t="shared" si="63"/>
        <v>#NUM!</v>
      </c>
      <c r="F792" s="95" t="e">
        <f t="shared" si="64"/>
        <v>#NUM!</v>
      </c>
      <c r="G792" s="102" t="e">
        <f t="shared" si="65"/>
        <v>#NUM!</v>
      </c>
    </row>
    <row r="793" spans="2:7">
      <c r="B793" s="100">
        <v>358</v>
      </c>
      <c r="C793" s="95" t="e">
        <f t="shared" si="61"/>
        <v>#NUM!</v>
      </c>
      <c r="D793" s="95" t="e">
        <f t="shared" si="62"/>
        <v>#NUM!</v>
      </c>
      <c r="E793" s="418" t="e">
        <f t="shared" si="63"/>
        <v>#NUM!</v>
      </c>
      <c r="F793" s="95" t="e">
        <f t="shared" si="64"/>
        <v>#NUM!</v>
      </c>
      <c r="G793" s="102" t="e">
        <f t="shared" si="65"/>
        <v>#NUM!</v>
      </c>
    </row>
    <row r="794" spans="2:7">
      <c r="B794" s="100">
        <v>359</v>
      </c>
      <c r="C794" s="95" t="e">
        <f t="shared" si="61"/>
        <v>#NUM!</v>
      </c>
      <c r="D794" s="95" t="e">
        <f t="shared" si="62"/>
        <v>#NUM!</v>
      </c>
      <c r="E794" s="418" t="e">
        <f t="shared" si="63"/>
        <v>#NUM!</v>
      </c>
      <c r="F794" s="95" t="e">
        <f t="shared" si="64"/>
        <v>#NUM!</v>
      </c>
      <c r="G794" s="102" t="e">
        <f t="shared" si="65"/>
        <v>#NUM!</v>
      </c>
    </row>
    <row r="795" spans="2:7">
      <c r="B795" s="100">
        <v>360</v>
      </c>
      <c r="C795" s="95" t="e">
        <f t="shared" si="61"/>
        <v>#NUM!</v>
      </c>
      <c r="D795" s="95" t="e">
        <f t="shared" si="62"/>
        <v>#NUM!</v>
      </c>
      <c r="E795" s="418" t="e">
        <f t="shared" si="63"/>
        <v>#NUM!</v>
      </c>
      <c r="F795" s="95" t="e">
        <f t="shared" si="64"/>
        <v>#NUM!</v>
      </c>
      <c r="G795" s="102" t="e">
        <f t="shared" si="65"/>
        <v>#NUM!</v>
      </c>
    </row>
    <row r="796" spans="2:7">
      <c r="B796" s="100">
        <v>361</v>
      </c>
      <c r="C796" s="95" t="e">
        <f t="shared" si="61"/>
        <v>#NUM!</v>
      </c>
      <c r="D796" s="95" t="e">
        <f t="shared" si="62"/>
        <v>#NUM!</v>
      </c>
      <c r="E796" s="418" t="e">
        <f t="shared" si="63"/>
        <v>#NUM!</v>
      </c>
      <c r="F796" s="95" t="e">
        <f t="shared" si="64"/>
        <v>#NUM!</v>
      </c>
      <c r="G796" s="102" t="e">
        <f t="shared" si="65"/>
        <v>#NUM!</v>
      </c>
    </row>
    <row r="797" spans="2:7">
      <c r="B797" s="100">
        <v>362</v>
      </c>
      <c r="C797" s="95" t="e">
        <f t="shared" si="61"/>
        <v>#NUM!</v>
      </c>
      <c r="D797" s="95" t="e">
        <f t="shared" si="62"/>
        <v>#NUM!</v>
      </c>
      <c r="E797" s="418" t="e">
        <f t="shared" si="63"/>
        <v>#NUM!</v>
      </c>
      <c r="F797" s="95" t="e">
        <f t="shared" si="64"/>
        <v>#NUM!</v>
      </c>
      <c r="G797" s="102" t="e">
        <f t="shared" si="65"/>
        <v>#NUM!</v>
      </c>
    </row>
    <row r="798" spans="2:7">
      <c r="B798" s="100">
        <v>363</v>
      </c>
      <c r="C798" s="95" t="e">
        <f t="shared" si="61"/>
        <v>#NUM!</v>
      </c>
      <c r="D798" s="95" t="e">
        <f t="shared" si="62"/>
        <v>#NUM!</v>
      </c>
      <c r="E798" s="418" t="e">
        <f t="shared" si="63"/>
        <v>#NUM!</v>
      </c>
      <c r="F798" s="95" t="e">
        <f t="shared" si="64"/>
        <v>#NUM!</v>
      </c>
      <c r="G798" s="102" t="e">
        <f t="shared" si="65"/>
        <v>#NUM!</v>
      </c>
    </row>
    <row r="799" spans="2:7">
      <c r="B799" s="100">
        <v>364</v>
      </c>
      <c r="C799" s="95" t="e">
        <f t="shared" si="61"/>
        <v>#NUM!</v>
      </c>
      <c r="D799" s="95" t="e">
        <f t="shared" si="62"/>
        <v>#NUM!</v>
      </c>
      <c r="E799" s="418" t="e">
        <f t="shared" si="63"/>
        <v>#NUM!</v>
      </c>
      <c r="F799" s="95" t="e">
        <f t="shared" si="64"/>
        <v>#NUM!</v>
      </c>
      <c r="G799" s="102" t="e">
        <f t="shared" si="65"/>
        <v>#NUM!</v>
      </c>
    </row>
    <row r="800" spans="2:7">
      <c r="B800" s="100">
        <v>365</v>
      </c>
      <c r="C800" s="95" t="e">
        <f t="shared" si="61"/>
        <v>#NUM!</v>
      </c>
      <c r="D800" s="95" t="e">
        <f t="shared" si="62"/>
        <v>#NUM!</v>
      </c>
      <c r="E800" s="418" t="e">
        <f t="shared" si="63"/>
        <v>#NUM!</v>
      </c>
      <c r="F800" s="95" t="e">
        <f t="shared" si="64"/>
        <v>#NUM!</v>
      </c>
      <c r="G800" s="102" t="e">
        <f t="shared" si="65"/>
        <v>#NUM!</v>
      </c>
    </row>
    <row r="801" spans="2:7">
      <c r="B801" s="100">
        <v>366</v>
      </c>
      <c r="C801" s="95" t="e">
        <f t="shared" si="61"/>
        <v>#NUM!</v>
      </c>
      <c r="D801" s="95" t="e">
        <f t="shared" si="62"/>
        <v>#NUM!</v>
      </c>
      <c r="E801" s="418" t="e">
        <f t="shared" si="63"/>
        <v>#NUM!</v>
      </c>
      <c r="F801" s="95" t="e">
        <f t="shared" si="64"/>
        <v>#NUM!</v>
      </c>
      <c r="G801" s="102" t="e">
        <f t="shared" si="65"/>
        <v>#NUM!</v>
      </c>
    </row>
    <row r="802" spans="2:7">
      <c r="B802" s="100">
        <v>367</v>
      </c>
      <c r="C802" s="95" t="e">
        <f t="shared" si="61"/>
        <v>#NUM!</v>
      </c>
      <c r="D802" s="95" t="e">
        <f t="shared" si="62"/>
        <v>#NUM!</v>
      </c>
      <c r="E802" s="418" t="e">
        <f t="shared" si="63"/>
        <v>#NUM!</v>
      </c>
      <c r="F802" s="95" t="e">
        <f t="shared" si="64"/>
        <v>#NUM!</v>
      </c>
      <c r="G802" s="102" t="e">
        <f t="shared" si="65"/>
        <v>#NUM!</v>
      </c>
    </row>
    <row r="803" spans="2:7">
      <c r="B803" s="100">
        <v>368</v>
      </c>
      <c r="C803" s="95" t="e">
        <f t="shared" si="61"/>
        <v>#NUM!</v>
      </c>
      <c r="D803" s="95" t="e">
        <f t="shared" si="62"/>
        <v>#NUM!</v>
      </c>
      <c r="E803" s="418" t="e">
        <f t="shared" si="63"/>
        <v>#NUM!</v>
      </c>
      <c r="F803" s="95" t="e">
        <f t="shared" si="64"/>
        <v>#NUM!</v>
      </c>
      <c r="G803" s="102" t="e">
        <f t="shared" si="65"/>
        <v>#NUM!</v>
      </c>
    </row>
    <row r="804" spans="2:7">
      <c r="B804" s="100">
        <v>369</v>
      </c>
      <c r="C804" s="95" t="e">
        <f t="shared" si="61"/>
        <v>#NUM!</v>
      </c>
      <c r="D804" s="95" t="e">
        <f t="shared" si="62"/>
        <v>#NUM!</v>
      </c>
      <c r="E804" s="418" t="e">
        <f t="shared" si="63"/>
        <v>#NUM!</v>
      </c>
      <c r="F804" s="95" t="e">
        <f t="shared" si="64"/>
        <v>#NUM!</v>
      </c>
      <c r="G804" s="102" t="e">
        <f t="shared" si="65"/>
        <v>#NUM!</v>
      </c>
    </row>
    <row r="805" spans="2:7">
      <c r="B805" s="100">
        <v>370</v>
      </c>
      <c r="C805" s="95" t="e">
        <f t="shared" si="61"/>
        <v>#NUM!</v>
      </c>
      <c r="D805" s="95" t="e">
        <f t="shared" si="62"/>
        <v>#NUM!</v>
      </c>
      <c r="E805" s="418" t="e">
        <f t="shared" si="63"/>
        <v>#NUM!</v>
      </c>
      <c r="F805" s="95" t="e">
        <f t="shared" si="64"/>
        <v>#NUM!</v>
      </c>
      <c r="G805" s="102" t="e">
        <f t="shared" si="65"/>
        <v>#NUM!</v>
      </c>
    </row>
    <row r="806" spans="2:7">
      <c r="B806" s="100">
        <v>371</v>
      </c>
      <c r="C806" s="95" t="e">
        <f t="shared" si="61"/>
        <v>#NUM!</v>
      </c>
      <c r="D806" s="95" t="e">
        <f t="shared" si="62"/>
        <v>#NUM!</v>
      </c>
      <c r="E806" s="418" t="e">
        <f t="shared" si="63"/>
        <v>#NUM!</v>
      </c>
      <c r="F806" s="95" t="e">
        <f t="shared" si="64"/>
        <v>#NUM!</v>
      </c>
      <c r="G806" s="102" t="e">
        <f t="shared" si="65"/>
        <v>#NUM!</v>
      </c>
    </row>
    <row r="807" spans="2:7">
      <c r="B807" s="100">
        <v>372</v>
      </c>
      <c r="C807" s="95" t="e">
        <f t="shared" si="61"/>
        <v>#NUM!</v>
      </c>
      <c r="D807" s="95" t="e">
        <f t="shared" si="62"/>
        <v>#NUM!</v>
      </c>
      <c r="E807" s="418" t="e">
        <f t="shared" si="63"/>
        <v>#NUM!</v>
      </c>
      <c r="F807" s="95" t="e">
        <f t="shared" si="64"/>
        <v>#NUM!</v>
      </c>
      <c r="G807" s="102" t="e">
        <f t="shared" si="65"/>
        <v>#NUM!</v>
      </c>
    </row>
    <row r="808" spans="2:7">
      <c r="B808" s="100">
        <v>373</v>
      </c>
      <c r="C808" s="95" t="e">
        <f t="shared" si="61"/>
        <v>#NUM!</v>
      </c>
      <c r="D808" s="95" t="e">
        <f t="shared" si="62"/>
        <v>#NUM!</v>
      </c>
      <c r="E808" s="418" t="e">
        <f t="shared" si="63"/>
        <v>#NUM!</v>
      </c>
      <c r="F808" s="95" t="e">
        <f t="shared" si="64"/>
        <v>#NUM!</v>
      </c>
      <c r="G808" s="102" t="e">
        <f t="shared" si="65"/>
        <v>#NUM!</v>
      </c>
    </row>
    <row r="809" spans="2:7">
      <c r="B809" s="100">
        <v>374</v>
      </c>
      <c r="C809" s="95" t="e">
        <f t="shared" si="61"/>
        <v>#NUM!</v>
      </c>
      <c r="D809" s="95" t="e">
        <f t="shared" si="62"/>
        <v>#NUM!</v>
      </c>
      <c r="E809" s="418" t="e">
        <f t="shared" si="63"/>
        <v>#NUM!</v>
      </c>
      <c r="F809" s="95" t="e">
        <f t="shared" si="64"/>
        <v>#NUM!</v>
      </c>
      <c r="G809" s="102" t="e">
        <f t="shared" si="65"/>
        <v>#NUM!</v>
      </c>
    </row>
    <row r="810" spans="2:7">
      <c r="B810" s="100">
        <v>375</v>
      </c>
      <c r="C810" s="95" t="e">
        <f t="shared" si="61"/>
        <v>#NUM!</v>
      </c>
      <c r="D810" s="95" t="e">
        <f t="shared" si="62"/>
        <v>#NUM!</v>
      </c>
      <c r="E810" s="418" t="e">
        <f t="shared" si="63"/>
        <v>#NUM!</v>
      </c>
      <c r="F810" s="95" t="e">
        <f t="shared" si="64"/>
        <v>#NUM!</v>
      </c>
      <c r="G810" s="102" t="e">
        <f t="shared" si="65"/>
        <v>#NUM!</v>
      </c>
    </row>
    <row r="811" spans="2:7">
      <c r="B811" s="100">
        <v>376</v>
      </c>
      <c r="C811" s="95" t="e">
        <f t="shared" si="61"/>
        <v>#NUM!</v>
      </c>
      <c r="D811" s="95" t="e">
        <f t="shared" si="62"/>
        <v>#NUM!</v>
      </c>
      <c r="E811" s="418" t="e">
        <f t="shared" si="63"/>
        <v>#NUM!</v>
      </c>
      <c r="F811" s="95" t="e">
        <f t="shared" si="64"/>
        <v>#NUM!</v>
      </c>
      <c r="G811" s="102" t="e">
        <f t="shared" si="65"/>
        <v>#NUM!</v>
      </c>
    </row>
    <row r="812" spans="2:7">
      <c r="B812" s="100">
        <v>377</v>
      </c>
      <c r="C812" s="95" t="e">
        <f t="shared" si="61"/>
        <v>#NUM!</v>
      </c>
      <c r="D812" s="95" t="e">
        <f t="shared" si="62"/>
        <v>#NUM!</v>
      </c>
      <c r="E812" s="418" t="e">
        <f t="shared" si="63"/>
        <v>#NUM!</v>
      </c>
      <c r="F812" s="95" t="e">
        <f t="shared" si="64"/>
        <v>#NUM!</v>
      </c>
      <c r="G812" s="102" t="e">
        <f t="shared" si="65"/>
        <v>#NUM!</v>
      </c>
    </row>
    <row r="813" spans="2:7">
      <c r="B813" s="100">
        <v>378</v>
      </c>
      <c r="C813" s="95" t="e">
        <f t="shared" si="61"/>
        <v>#NUM!</v>
      </c>
      <c r="D813" s="95" t="e">
        <f t="shared" si="62"/>
        <v>#NUM!</v>
      </c>
      <c r="E813" s="418" t="e">
        <f t="shared" si="63"/>
        <v>#NUM!</v>
      </c>
      <c r="F813" s="95" t="e">
        <f t="shared" si="64"/>
        <v>#NUM!</v>
      </c>
      <c r="G813" s="102" t="e">
        <f t="shared" si="65"/>
        <v>#NUM!</v>
      </c>
    </row>
    <row r="814" spans="2:7">
      <c r="B814" s="100">
        <v>379</v>
      </c>
      <c r="C814" s="95" t="e">
        <f t="shared" si="61"/>
        <v>#NUM!</v>
      </c>
      <c r="D814" s="95" t="e">
        <f t="shared" si="62"/>
        <v>#NUM!</v>
      </c>
      <c r="E814" s="418" t="e">
        <f t="shared" si="63"/>
        <v>#NUM!</v>
      </c>
      <c r="F814" s="95" t="e">
        <f t="shared" si="64"/>
        <v>#NUM!</v>
      </c>
      <c r="G814" s="102" t="e">
        <f t="shared" si="65"/>
        <v>#NUM!</v>
      </c>
    </row>
    <row r="815" spans="2:7">
      <c r="B815" s="100">
        <v>380</v>
      </c>
      <c r="C815" s="95" t="e">
        <f t="shared" si="61"/>
        <v>#NUM!</v>
      </c>
      <c r="D815" s="95" t="e">
        <f t="shared" si="62"/>
        <v>#NUM!</v>
      </c>
      <c r="E815" s="418" t="e">
        <f t="shared" si="63"/>
        <v>#NUM!</v>
      </c>
      <c r="F815" s="95" t="e">
        <f t="shared" si="64"/>
        <v>#NUM!</v>
      </c>
      <c r="G815" s="102" t="e">
        <f t="shared" si="65"/>
        <v>#NUM!</v>
      </c>
    </row>
    <row r="816" spans="2:7">
      <c r="B816" s="100">
        <v>381</v>
      </c>
      <c r="C816" s="95" t="e">
        <f t="shared" si="61"/>
        <v>#NUM!</v>
      </c>
      <c r="D816" s="95" t="e">
        <f t="shared" si="62"/>
        <v>#NUM!</v>
      </c>
      <c r="E816" s="418" t="e">
        <f t="shared" si="63"/>
        <v>#NUM!</v>
      </c>
      <c r="F816" s="95" t="e">
        <f t="shared" si="64"/>
        <v>#NUM!</v>
      </c>
      <c r="G816" s="102" t="e">
        <f t="shared" si="65"/>
        <v>#NUM!</v>
      </c>
    </row>
    <row r="817" spans="2:7">
      <c r="B817" s="100">
        <v>382</v>
      </c>
      <c r="C817" s="95" t="e">
        <f t="shared" si="61"/>
        <v>#NUM!</v>
      </c>
      <c r="D817" s="95" t="e">
        <f t="shared" si="62"/>
        <v>#NUM!</v>
      </c>
      <c r="E817" s="418" t="e">
        <f t="shared" si="63"/>
        <v>#NUM!</v>
      </c>
      <c r="F817" s="95" t="e">
        <f t="shared" si="64"/>
        <v>#NUM!</v>
      </c>
      <c r="G817" s="102" t="e">
        <f t="shared" si="65"/>
        <v>#NUM!</v>
      </c>
    </row>
    <row r="818" spans="2:7">
      <c r="B818" s="100">
        <v>383</v>
      </c>
      <c r="C818" s="95" t="e">
        <f t="shared" si="61"/>
        <v>#NUM!</v>
      </c>
      <c r="D818" s="95" t="e">
        <f t="shared" si="62"/>
        <v>#NUM!</v>
      </c>
      <c r="E818" s="418" t="e">
        <f t="shared" si="63"/>
        <v>#NUM!</v>
      </c>
      <c r="F818" s="95" t="e">
        <f t="shared" si="64"/>
        <v>#NUM!</v>
      </c>
      <c r="G818" s="102" t="e">
        <f t="shared" si="65"/>
        <v>#NUM!</v>
      </c>
    </row>
    <row r="819" spans="2:7">
      <c r="B819" s="100">
        <v>384</v>
      </c>
      <c r="C819" s="95" t="e">
        <f t="shared" si="61"/>
        <v>#NUM!</v>
      </c>
      <c r="D819" s="95" t="e">
        <f t="shared" si="62"/>
        <v>#NUM!</v>
      </c>
      <c r="E819" s="418" t="e">
        <f t="shared" si="63"/>
        <v>#NUM!</v>
      </c>
      <c r="F819" s="95" t="e">
        <f t="shared" si="64"/>
        <v>#NUM!</v>
      </c>
      <c r="G819" s="102" t="e">
        <f t="shared" si="65"/>
        <v>#NUM!</v>
      </c>
    </row>
    <row r="820" spans="2:7">
      <c r="B820" s="100">
        <v>385</v>
      </c>
      <c r="C820" s="95" t="e">
        <f t="shared" si="61"/>
        <v>#NUM!</v>
      </c>
      <c r="D820" s="95" t="e">
        <f t="shared" si="62"/>
        <v>#NUM!</v>
      </c>
      <c r="E820" s="418" t="e">
        <f t="shared" si="63"/>
        <v>#NUM!</v>
      </c>
      <c r="F820" s="95" t="e">
        <f t="shared" si="64"/>
        <v>#NUM!</v>
      </c>
      <c r="G820" s="102" t="e">
        <f t="shared" si="65"/>
        <v>#NUM!</v>
      </c>
    </row>
    <row r="821" spans="2:7">
      <c r="B821" s="100">
        <v>386</v>
      </c>
      <c r="C821" s="95" t="e">
        <f t="shared" si="61"/>
        <v>#NUM!</v>
      </c>
      <c r="D821" s="95" t="e">
        <f t="shared" si="62"/>
        <v>#NUM!</v>
      </c>
      <c r="E821" s="418"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418"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418" t="e">
        <f t="shared" si="68"/>
        <v>#NUM!</v>
      </c>
      <c r="F823" s="95" t="e">
        <f t="shared" si="69"/>
        <v>#NUM!</v>
      </c>
      <c r="G823" s="102" t="e">
        <f t="shared" si="70"/>
        <v>#NUM!</v>
      </c>
    </row>
    <row r="824" spans="2:7">
      <c r="B824" s="100">
        <v>389</v>
      </c>
      <c r="C824" s="95" t="e">
        <f t="shared" si="66"/>
        <v>#NUM!</v>
      </c>
      <c r="D824" s="95" t="e">
        <f t="shared" si="67"/>
        <v>#NUM!</v>
      </c>
      <c r="E824" s="418" t="e">
        <f t="shared" si="68"/>
        <v>#NUM!</v>
      </c>
      <c r="F824" s="95" t="e">
        <f t="shared" si="69"/>
        <v>#NUM!</v>
      </c>
      <c r="G824" s="102" t="e">
        <f t="shared" si="70"/>
        <v>#NUM!</v>
      </c>
    </row>
    <row r="825" spans="2:7">
      <c r="B825" s="100">
        <v>390</v>
      </c>
      <c r="C825" s="95" t="e">
        <f t="shared" si="66"/>
        <v>#NUM!</v>
      </c>
      <c r="D825" s="95" t="e">
        <f t="shared" si="67"/>
        <v>#NUM!</v>
      </c>
      <c r="E825" s="418" t="e">
        <f t="shared" si="68"/>
        <v>#NUM!</v>
      </c>
      <c r="F825" s="95" t="e">
        <f t="shared" si="69"/>
        <v>#NUM!</v>
      </c>
      <c r="G825" s="102" t="e">
        <f t="shared" si="70"/>
        <v>#NUM!</v>
      </c>
    </row>
    <row r="826" spans="2:7">
      <c r="B826" s="100">
        <v>391</v>
      </c>
      <c r="C826" s="95" t="e">
        <f t="shared" si="66"/>
        <v>#NUM!</v>
      </c>
      <c r="D826" s="95" t="e">
        <f t="shared" si="67"/>
        <v>#NUM!</v>
      </c>
      <c r="E826" s="418" t="e">
        <f t="shared" si="68"/>
        <v>#NUM!</v>
      </c>
      <c r="F826" s="95" t="e">
        <f t="shared" si="69"/>
        <v>#NUM!</v>
      </c>
      <c r="G826" s="102" t="e">
        <f t="shared" si="70"/>
        <v>#NUM!</v>
      </c>
    </row>
    <row r="827" spans="2:7">
      <c r="B827" s="100">
        <v>392</v>
      </c>
      <c r="C827" s="95" t="e">
        <f t="shared" si="66"/>
        <v>#NUM!</v>
      </c>
      <c r="D827" s="95" t="e">
        <f t="shared" si="67"/>
        <v>#NUM!</v>
      </c>
      <c r="E827" s="418" t="e">
        <f t="shared" si="68"/>
        <v>#NUM!</v>
      </c>
      <c r="F827" s="95" t="e">
        <f t="shared" si="69"/>
        <v>#NUM!</v>
      </c>
      <c r="G827" s="102" t="e">
        <f t="shared" si="70"/>
        <v>#NUM!</v>
      </c>
    </row>
    <row r="828" spans="2:7">
      <c r="B828" s="100">
        <v>393</v>
      </c>
      <c r="C828" s="95" t="e">
        <f t="shared" si="66"/>
        <v>#NUM!</v>
      </c>
      <c r="D828" s="95" t="e">
        <f t="shared" si="67"/>
        <v>#NUM!</v>
      </c>
      <c r="E828" s="418" t="e">
        <f t="shared" si="68"/>
        <v>#NUM!</v>
      </c>
      <c r="F828" s="95" t="e">
        <f t="shared" si="69"/>
        <v>#NUM!</v>
      </c>
      <c r="G828" s="102" t="e">
        <f t="shared" si="70"/>
        <v>#NUM!</v>
      </c>
    </row>
    <row r="829" spans="2:7">
      <c r="B829" s="100">
        <v>394</v>
      </c>
      <c r="C829" s="95" t="e">
        <f t="shared" si="66"/>
        <v>#NUM!</v>
      </c>
      <c r="D829" s="95" t="e">
        <f t="shared" si="67"/>
        <v>#NUM!</v>
      </c>
      <c r="E829" s="418" t="e">
        <f t="shared" si="68"/>
        <v>#NUM!</v>
      </c>
      <c r="F829" s="95" t="e">
        <f t="shared" si="69"/>
        <v>#NUM!</v>
      </c>
      <c r="G829" s="102" t="e">
        <f t="shared" si="70"/>
        <v>#NUM!</v>
      </c>
    </row>
    <row r="830" spans="2:7">
      <c r="B830" s="100">
        <v>395</v>
      </c>
      <c r="C830" s="95" t="e">
        <f t="shared" si="66"/>
        <v>#NUM!</v>
      </c>
      <c r="D830" s="95" t="e">
        <f t="shared" si="67"/>
        <v>#NUM!</v>
      </c>
      <c r="E830" s="418" t="e">
        <f t="shared" si="68"/>
        <v>#NUM!</v>
      </c>
      <c r="F830" s="95" t="e">
        <f t="shared" si="69"/>
        <v>#NUM!</v>
      </c>
      <c r="G830" s="102" t="e">
        <f t="shared" si="70"/>
        <v>#NUM!</v>
      </c>
    </row>
    <row r="831" spans="2:7">
      <c r="B831" s="100">
        <v>396</v>
      </c>
      <c r="C831" s="95" t="e">
        <f t="shared" si="66"/>
        <v>#NUM!</v>
      </c>
      <c r="D831" s="95" t="e">
        <f t="shared" si="67"/>
        <v>#NUM!</v>
      </c>
      <c r="E831" s="418" t="e">
        <f t="shared" si="68"/>
        <v>#NUM!</v>
      </c>
      <c r="F831" s="95" t="e">
        <f t="shared" si="69"/>
        <v>#NUM!</v>
      </c>
      <c r="G831" s="102" t="e">
        <f t="shared" si="70"/>
        <v>#NUM!</v>
      </c>
    </row>
    <row r="832" spans="2:7">
      <c r="B832" s="100">
        <v>397</v>
      </c>
      <c r="C832" s="95" t="e">
        <f t="shared" si="66"/>
        <v>#NUM!</v>
      </c>
      <c r="D832" s="95" t="e">
        <f t="shared" si="67"/>
        <v>#NUM!</v>
      </c>
      <c r="E832" s="418" t="e">
        <f t="shared" si="68"/>
        <v>#NUM!</v>
      </c>
      <c r="F832" s="95" t="e">
        <f t="shared" si="69"/>
        <v>#NUM!</v>
      </c>
      <c r="G832" s="102" t="e">
        <f t="shared" si="70"/>
        <v>#NUM!</v>
      </c>
    </row>
    <row r="833" spans="2:7">
      <c r="B833" s="100">
        <v>398</v>
      </c>
      <c r="C833" s="95" t="e">
        <f t="shared" si="66"/>
        <v>#NUM!</v>
      </c>
      <c r="D833" s="95" t="e">
        <f t="shared" si="67"/>
        <v>#NUM!</v>
      </c>
      <c r="E833" s="418" t="e">
        <f t="shared" si="68"/>
        <v>#NUM!</v>
      </c>
      <c r="F833" s="95" t="e">
        <f t="shared" si="69"/>
        <v>#NUM!</v>
      </c>
      <c r="G833" s="102" t="e">
        <f t="shared" si="70"/>
        <v>#NUM!</v>
      </c>
    </row>
    <row r="834" spans="2:7">
      <c r="B834" s="100">
        <v>399</v>
      </c>
      <c r="C834" s="95" t="e">
        <f t="shared" si="66"/>
        <v>#NUM!</v>
      </c>
      <c r="D834" s="95" t="e">
        <f t="shared" si="67"/>
        <v>#NUM!</v>
      </c>
      <c r="E834" s="418" t="e">
        <f t="shared" si="68"/>
        <v>#NUM!</v>
      </c>
      <c r="F834" s="95" t="e">
        <f t="shared" si="69"/>
        <v>#NUM!</v>
      </c>
      <c r="G834" s="102" t="e">
        <f t="shared" si="70"/>
        <v>#NUM!</v>
      </c>
    </row>
    <row r="835" spans="2:7">
      <c r="B835" s="100">
        <v>400</v>
      </c>
      <c r="C835" s="95" t="e">
        <f t="shared" si="66"/>
        <v>#NUM!</v>
      </c>
      <c r="D835" s="95" t="e">
        <f t="shared" si="67"/>
        <v>#NUM!</v>
      </c>
      <c r="E835" s="418" t="e">
        <f t="shared" si="68"/>
        <v>#NUM!</v>
      </c>
      <c r="F835" s="95" t="e">
        <f t="shared" si="69"/>
        <v>#NUM!</v>
      </c>
      <c r="G835" s="102" t="e">
        <f t="shared" si="70"/>
        <v>#NUM!</v>
      </c>
    </row>
    <row r="836" spans="2:7">
      <c r="B836" s="100">
        <v>401</v>
      </c>
      <c r="C836" s="95" t="e">
        <f t="shared" si="66"/>
        <v>#NUM!</v>
      </c>
      <c r="D836" s="95" t="e">
        <f t="shared" si="67"/>
        <v>#NUM!</v>
      </c>
      <c r="E836" s="418" t="e">
        <f t="shared" si="68"/>
        <v>#NUM!</v>
      </c>
      <c r="F836" s="95" t="e">
        <f t="shared" si="69"/>
        <v>#NUM!</v>
      </c>
      <c r="G836" s="102" t="e">
        <f t="shared" si="70"/>
        <v>#NUM!</v>
      </c>
    </row>
    <row r="837" spans="2:7">
      <c r="B837" s="100">
        <v>402</v>
      </c>
      <c r="C837" s="95" t="e">
        <f t="shared" si="66"/>
        <v>#NUM!</v>
      </c>
      <c r="D837" s="95" t="e">
        <f t="shared" si="67"/>
        <v>#NUM!</v>
      </c>
      <c r="E837" s="418" t="e">
        <f t="shared" si="68"/>
        <v>#NUM!</v>
      </c>
      <c r="F837" s="95" t="e">
        <f t="shared" si="69"/>
        <v>#NUM!</v>
      </c>
      <c r="G837" s="102" t="e">
        <f t="shared" si="70"/>
        <v>#NUM!</v>
      </c>
    </row>
    <row r="838" spans="2:7">
      <c r="B838" s="100">
        <v>403</v>
      </c>
      <c r="C838" s="95" t="e">
        <f t="shared" si="66"/>
        <v>#NUM!</v>
      </c>
      <c r="D838" s="95" t="e">
        <f t="shared" si="67"/>
        <v>#NUM!</v>
      </c>
      <c r="E838" s="418" t="e">
        <f t="shared" si="68"/>
        <v>#NUM!</v>
      </c>
      <c r="F838" s="95" t="e">
        <f t="shared" si="69"/>
        <v>#NUM!</v>
      </c>
      <c r="G838" s="102" t="e">
        <f t="shared" si="70"/>
        <v>#NUM!</v>
      </c>
    </row>
    <row r="839" spans="2:7">
      <c r="B839" s="100">
        <v>404</v>
      </c>
      <c r="C839" s="95" t="e">
        <f t="shared" si="66"/>
        <v>#NUM!</v>
      </c>
      <c r="D839" s="95" t="e">
        <f t="shared" si="67"/>
        <v>#NUM!</v>
      </c>
      <c r="E839" s="418" t="e">
        <f t="shared" si="68"/>
        <v>#NUM!</v>
      </c>
      <c r="F839" s="95" t="e">
        <f t="shared" si="69"/>
        <v>#NUM!</v>
      </c>
      <c r="G839" s="102" t="e">
        <f t="shared" si="70"/>
        <v>#NUM!</v>
      </c>
    </row>
    <row r="840" spans="2:7">
      <c r="B840" s="100">
        <v>405</v>
      </c>
      <c r="C840" s="95" t="e">
        <f t="shared" si="66"/>
        <v>#NUM!</v>
      </c>
      <c r="D840" s="95" t="e">
        <f t="shared" si="67"/>
        <v>#NUM!</v>
      </c>
      <c r="E840" s="418" t="e">
        <f t="shared" si="68"/>
        <v>#NUM!</v>
      </c>
      <c r="F840" s="95" t="e">
        <f t="shared" si="69"/>
        <v>#NUM!</v>
      </c>
      <c r="G840" s="102" t="e">
        <f t="shared" si="70"/>
        <v>#NUM!</v>
      </c>
    </row>
    <row r="841" spans="2:7">
      <c r="B841" s="100">
        <v>406</v>
      </c>
      <c r="C841" s="95" t="e">
        <f t="shared" si="66"/>
        <v>#NUM!</v>
      </c>
      <c r="D841" s="95" t="e">
        <f t="shared" si="67"/>
        <v>#NUM!</v>
      </c>
      <c r="E841" s="418" t="e">
        <f t="shared" si="68"/>
        <v>#NUM!</v>
      </c>
      <c r="F841" s="95" t="e">
        <f t="shared" si="69"/>
        <v>#NUM!</v>
      </c>
      <c r="G841" s="102" t="e">
        <f t="shared" si="70"/>
        <v>#NUM!</v>
      </c>
    </row>
    <row r="842" spans="2:7">
      <c r="B842" s="100">
        <v>407</v>
      </c>
      <c r="C842" s="95" t="e">
        <f t="shared" si="66"/>
        <v>#NUM!</v>
      </c>
      <c r="D842" s="95" t="e">
        <f t="shared" si="67"/>
        <v>#NUM!</v>
      </c>
      <c r="E842" s="418" t="e">
        <f t="shared" si="68"/>
        <v>#NUM!</v>
      </c>
      <c r="F842" s="95" t="e">
        <f t="shared" si="69"/>
        <v>#NUM!</v>
      </c>
      <c r="G842" s="102" t="e">
        <f t="shared" si="70"/>
        <v>#NUM!</v>
      </c>
    </row>
    <row r="843" spans="2:7">
      <c r="B843" s="100">
        <v>408</v>
      </c>
      <c r="C843" s="95" t="e">
        <f t="shared" si="66"/>
        <v>#NUM!</v>
      </c>
      <c r="D843" s="95" t="e">
        <f t="shared" si="67"/>
        <v>#NUM!</v>
      </c>
      <c r="E843" s="418" t="e">
        <f t="shared" si="68"/>
        <v>#NUM!</v>
      </c>
      <c r="F843" s="95" t="e">
        <f t="shared" si="69"/>
        <v>#NUM!</v>
      </c>
      <c r="G843" s="102" t="e">
        <f t="shared" si="70"/>
        <v>#NUM!</v>
      </c>
    </row>
    <row r="844" spans="2:7">
      <c r="B844" s="100">
        <v>409</v>
      </c>
      <c r="C844" s="95" t="e">
        <f t="shared" si="66"/>
        <v>#NUM!</v>
      </c>
      <c r="D844" s="95" t="e">
        <f t="shared" si="67"/>
        <v>#NUM!</v>
      </c>
      <c r="E844" s="418" t="e">
        <f t="shared" si="68"/>
        <v>#NUM!</v>
      </c>
      <c r="F844" s="95" t="e">
        <f t="shared" si="69"/>
        <v>#NUM!</v>
      </c>
      <c r="G844" s="102" t="e">
        <f t="shared" si="70"/>
        <v>#NUM!</v>
      </c>
    </row>
    <row r="845" spans="2:7">
      <c r="B845" s="100">
        <v>410</v>
      </c>
      <c r="C845" s="95" t="e">
        <f t="shared" si="66"/>
        <v>#NUM!</v>
      </c>
      <c r="D845" s="95" t="e">
        <f t="shared" si="67"/>
        <v>#NUM!</v>
      </c>
      <c r="E845" s="418" t="e">
        <f t="shared" si="68"/>
        <v>#NUM!</v>
      </c>
      <c r="F845" s="95" t="e">
        <f t="shared" si="69"/>
        <v>#NUM!</v>
      </c>
      <c r="G845" s="102" t="e">
        <f t="shared" si="70"/>
        <v>#NUM!</v>
      </c>
    </row>
    <row r="846" spans="2:7">
      <c r="B846" s="100">
        <v>411</v>
      </c>
      <c r="C846" s="95" t="e">
        <f t="shared" si="66"/>
        <v>#NUM!</v>
      </c>
      <c r="D846" s="95" t="e">
        <f t="shared" si="67"/>
        <v>#NUM!</v>
      </c>
      <c r="E846" s="418" t="e">
        <f t="shared" si="68"/>
        <v>#NUM!</v>
      </c>
      <c r="F846" s="95" t="e">
        <f t="shared" si="69"/>
        <v>#NUM!</v>
      </c>
      <c r="G846" s="102" t="e">
        <f t="shared" si="70"/>
        <v>#NUM!</v>
      </c>
    </row>
    <row r="847" spans="2:7">
      <c r="B847" s="100">
        <v>412</v>
      </c>
      <c r="C847" s="95" t="e">
        <f t="shared" si="66"/>
        <v>#NUM!</v>
      </c>
      <c r="D847" s="95" t="e">
        <f t="shared" si="67"/>
        <v>#NUM!</v>
      </c>
      <c r="E847" s="418" t="e">
        <f t="shared" si="68"/>
        <v>#NUM!</v>
      </c>
      <c r="F847" s="95" t="e">
        <f t="shared" si="69"/>
        <v>#NUM!</v>
      </c>
      <c r="G847" s="102" t="e">
        <f t="shared" si="70"/>
        <v>#NUM!</v>
      </c>
    </row>
    <row r="848" spans="2:7">
      <c r="B848" s="100">
        <v>413</v>
      </c>
      <c r="C848" s="95" t="e">
        <f t="shared" si="66"/>
        <v>#NUM!</v>
      </c>
      <c r="D848" s="95" t="e">
        <f t="shared" si="67"/>
        <v>#NUM!</v>
      </c>
      <c r="E848" s="418" t="e">
        <f t="shared" si="68"/>
        <v>#NUM!</v>
      </c>
      <c r="F848" s="95" t="e">
        <f t="shared" si="69"/>
        <v>#NUM!</v>
      </c>
      <c r="G848" s="102" t="e">
        <f t="shared" si="70"/>
        <v>#NUM!</v>
      </c>
    </row>
    <row r="849" spans="2:7">
      <c r="B849" s="100">
        <v>414</v>
      </c>
      <c r="C849" s="95" t="e">
        <f t="shared" si="66"/>
        <v>#NUM!</v>
      </c>
      <c r="D849" s="95" t="e">
        <f t="shared" si="67"/>
        <v>#NUM!</v>
      </c>
      <c r="E849" s="418" t="e">
        <f t="shared" si="68"/>
        <v>#NUM!</v>
      </c>
      <c r="F849" s="95" t="e">
        <f t="shared" si="69"/>
        <v>#NUM!</v>
      </c>
      <c r="G849" s="102" t="e">
        <f t="shared" si="70"/>
        <v>#NUM!</v>
      </c>
    </row>
    <row r="850" spans="2:7">
      <c r="B850" s="100">
        <v>415</v>
      </c>
      <c r="C850" s="95" t="e">
        <f t="shared" si="66"/>
        <v>#NUM!</v>
      </c>
      <c r="D850" s="95" t="e">
        <f t="shared" si="67"/>
        <v>#NUM!</v>
      </c>
      <c r="E850" s="418" t="e">
        <f t="shared" si="68"/>
        <v>#NUM!</v>
      </c>
      <c r="F850" s="95" t="e">
        <f t="shared" si="69"/>
        <v>#NUM!</v>
      </c>
      <c r="G850" s="102" t="e">
        <f t="shared" si="70"/>
        <v>#NUM!</v>
      </c>
    </row>
    <row r="851" spans="2:7">
      <c r="B851" s="100">
        <v>416</v>
      </c>
      <c r="C851" s="95" t="e">
        <f t="shared" si="66"/>
        <v>#NUM!</v>
      </c>
      <c r="D851" s="95" t="e">
        <f t="shared" si="67"/>
        <v>#NUM!</v>
      </c>
      <c r="E851" s="418" t="e">
        <f t="shared" si="68"/>
        <v>#NUM!</v>
      </c>
      <c r="F851" s="95" t="e">
        <f t="shared" si="69"/>
        <v>#NUM!</v>
      </c>
      <c r="G851" s="102" t="e">
        <f t="shared" si="70"/>
        <v>#NUM!</v>
      </c>
    </row>
    <row r="852" spans="2:7">
      <c r="B852" s="100">
        <v>417</v>
      </c>
      <c r="C852" s="95" t="e">
        <f t="shared" si="66"/>
        <v>#NUM!</v>
      </c>
      <c r="D852" s="95" t="e">
        <f t="shared" si="67"/>
        <v>#NUM!</v>
      </c>
      <c r="E852" s="418" t="e">
        <f t="shared" si="68"/>
        <v>#NUM!</v>
      </c>
      <c r="F852" s="95" t="e">
        <f t="shared" si="69"/>
        <v>#NUM!</v>
      </c>
      <c r="G852" s="102" t="e">
        <f t="shared" si="70"/>
        <v>#NUM!</v>
      </c>
    </row>
    <row r="853" spans="2:7">
      <c r="B853" s="100">
        <v>418</v>
      </c>
      <c r="C853" s="95" t="e">
        <f t="shared" si="66"/>
        <v>#NUM!</v>
      </c>
      <c r="D853" s="95" t="e">
        <f t="shared" si="67"/>
        <v>#NUM!</v>
      </c>
      <c r="E853" s="418" t="e">
        <f t="shared" si="68"/>
        <v>#NUM!</v>
      </c>
      <c r="F853" s="95" t="e">
        <f t="shared" si="69"/>
        <v>#NUM!</v>
      </c>
      <c r="G853" s="102" t="e">
        <f t="shared" si="70"/>
        <v>#NUM!</v>
      </c>
    </row>
    <row r="854" spans="2:7">
      <c r="B854" s="100">
        <v>419</v>
      </c>
      <c r="C854" s="95" t="e">
        <f t="shared" si="66"/>
        <v>#NUM!</v>
      </c>
      <c r="D854" s="95" t="e">
        <f t="shared" si="67"/>
        <v>#NUM!</v>
      </c>
      <c r="E854" s="418" t="e">
        <f t="shared" si="68"/>
        <v>#NUM!</v>
      </c>
      <c r="F854" s="95" t="e">
        <f t="shared" si="69"/>
        <v>#NUM!</v>
      </c>
      <c r="G854" s="102" t="e">
        <f t="shared" si="70"/>
        <v>#NUM!</v>
      </c>
    </row>
    <row r="855" spans="2:7">
      <c r="B855" s="100">
        <v>420</v>
      </c>
      <c r="C855" s="95" t="e">
        <f t="shared" si="66"/>
        <v>#NUM!</v>
      </c>
      <c r="D855" s="95" t="e">
        <f t="shared" si="67"/>
        <v>#NUM!</v>
      </c>
      <c r="E855" s="418"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417"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418" t="e">
        <f>SUM(C864:D864)</f>
        <v>#NUM!</v>
      </c>
      <c r="F860" s="102" t="e">
        <f>E860*12</f>
        <v>#NUM!</v>
      </c>
    </row>
    <row r="862" spans="2:7">
      <c r="B862" s="92" t="s">
        <v>74</v>
      </c>
      <c r="C862" s="92" t="s">
        <v>36</v>
      </c>
      <c r="D862" s="92" t="s">
        <v>37</v>
      </c>
      <c r="E862" s="417" t="s">
        <v>38</v>
      </c>
      <c r="F862" s="92" t="s">
        <v>72</v>
      </c>
      <c r="G862" s="92" t="s">
        <v>73</v>
      </c>
    </row>
    <row r="863" spans="2:7">
      <c r="B863" s="100">
        <v>0</v>
      </c>
      <c r="C863" s="101" t="s">
        <v>39</v>
      </c>
      <c r="D863" s="101" t="s">
        <v>39</v>
      </c>
      <c r="E863" s="418">
        <f>B860</f>
        <v>1.178705133497715E-8</v>
      </c>
      <c r="F863" s="100"/>
      <c r="G863" s="100"/>
    </row>
    <row r="864" spans="2:7">
      <c r="B864" s="100">
        <v>1</v>
      </c>
      <c r="C864" s="95" t="e">
        <f>PPMT(C$860/12,B864,D$860*12,B$860*-1,0,0)</f>
        <v>#NUM!</v>
      </c>
      <c r="D864" s="95" t="e">
        <f>IPMT(C$860/12,B864,D$860*12,B$860*-1,0)</f>
        <v>#NUM!</v>
      </c>
      <c r="E864" s="418"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418"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418" t="e">
        <f t="shared" si="73"/>
        <v>#NUM!</v>
      </c>
      <c r="F866" s="95" t="e">
        <f t="shared" si="74"/>
        <v>#NUM!</v>
      </c>
      <c r="G866" s="102" t="e">
        <f t="shared" si="75"/>
        <v>#NUM!</v>
      </c>
    </row>
    <row r="867" spans="2:7">
      <c r="B867" s="100">
        <v>4</v>
      </c>
      <c r="C867" s="95" t="e">
        <f t="shared" si="71"/>
        <v>#NUM!</v>
      </c>
      <c r="D867" s="95" t="e">
        <f t="shared" si="72"/>
        <v>#NUM!</v>
      </c>
      <c r="E867" s="418" t="e">
        <f t="shared" si="73"/>
        <v>#NUM!</v>
      </c>
      <c r="F867" s="95" t="e">
        <f t="shared" si="74"/>
        <v>#NUM!</v>
      </c>
      <c r="G867" s="102" t="e">
        <f t="shared" si="75"/>
        <v>#NUM!</v>
      </c>
    </row>
    <row r="868" spans="2:7">
      <c r="B868" s="100">
        <v>5</v>
      </c>
      <c r="C868" s="95" t="e">
        <f t="shared" si="71"/>
        <v>#NUM!</v>
      </c>
      <c r="D868" s="95" t="e">
        <f t="shared" si="72"/>
        <v>#NUM!</v>
      </c>
      <c r="E868" s="418" t="e">
        <f t="shared" si="73"/>
        <v>#NUM!</v>
      </c>
      <c r="F868" s="95" t="e">
        <f t="shared" si="74"/>
        <v>#NUM!</v>
      </c>
      <c r="G868" s="102" t="e">
        <f t="shared" si="75"/>
        <v>#NUM!</v>
      </c>
    </row>
    <row r="869" spans="2:7">
      <c r="B869" s="100">
        <v>6</v>
      </c>
      <c r="C869" s="95" t="e">
        <f t="shared" si="71"/>
        <v>#NUM!</v>
      </c>
      <c r="D869" s="95" t="e">
        <f t="shared" si="72"/>
        <v>#NUM!</v>
      </c>
      <c r="E869" s="418" t="e">
        <f t="shared" si="73"/>
        <v>#NUM!</v>
      </c>
      <c r="F869" s="95" t="e">
        <f t="shared" si="74"/>
        <v>#NUM!</v>
      </c>
      <c r="G869" s="102" t="e">
        <f t="shared" si="75"/>
        <v>#NUM!</v>
      </c>
    </row>
    <row r="870" spans="2:7">
      <c r="B870" s="100">
        <v>7</v>
      </c>
      <c r="C870" s="95" t="e">
        <f t="shared" si="71"/>
        <v>#NUM!</v>
      </c>
      <c r="D870" s="95" t="e">
        <f t="shared" si="72"/>
        <v>#NUM!</v>
      </c>
      <c r="E870" s="418" t="e">
        <f t="shared" si="73"/>
        <v>#NUM!</v>
      </c>
      <c r="F870" s="95" t="e">
        <f t="shared" si="74"/>
        <v>#NUM!</v>
      </c>
      <c r="G870" s="102" t="e">
        <f t="shared" si="75"/>
        <v>#NUM!</v>
      </c>
    </row>
    <row r="871" spans="2:7">
      <c r="B871" s="100">
        <v>8</v>
      </c>
      <c r="C871" s="95" t="e">
        <f t="shared" si="71"/>
        <v>#NUM!</v>
      </c>
      <c r="D871" s="95" t="e">
        <f t="shared" si="72"/>
        <v>#NUM!</v>
      </c>
      <c r="E871" s="418" t="e">
        <f t="shared" si="73"/>
        <v>#NUM!</v>
      </c>
      <c r="F871" s="95" t="e">
        <f t="shared" si="74"/>
        <v>#NUM!</v>
      </c>
      <c r="G871" s="102" t="e">
        <f t="shared" si="75"/>
        <v>#NUM!</v>
      </c>
    </row>
    <row r="872" spans="2:7">
      <c r="B872" s="100">
        <v>9</v>
      </c>
      <c r="C872" s="95" t="e">
        <f t="shared" si="71"/>
        <v>#NUM!</v>
      </c>
      <c r="D872" s="95" t="e">
        <f t="shared" si="72"/>
        <v>#NUM!</v>
      </c>
      <c r="E872" s="418" t="e">
        <f t="shared" si="73"/>
        <v>#NUM!</v>
      </c>
      <c r="F872" s="95" t="e">
        <f t="shared" si="74"/>
        <v>#NUM!</v>
      </c>
      <c r="G872" s="102" t="e">
        <f t="shared" si="75"/>
        <v>#NUM!</v>
      </c>
    </row>
    <row r="873" spans="2:7">
      <c r="B873" s="100">
        <v>10</v>
      </c>
      <c r="C873" s="95" t="e">
        <f t="shared" si="71"/>
        <v>#NUM!</v>
      </c>
      <c r="D873" s="95" t="e">
        <f t="shared" si="72"/>
        <v>#NUM!</v>
      </c>
      <c r="E873" s="418" t="e">
        <f t="shared" si="73"/>
        <v>#NUM!</v>
      </c>
      <c r="F873" s="95" t="e">
        <f t="shared" si="74"/>
        <v>#NUM!</v>
      </c>
      <c r="G873" s="102" t="e">
        <f t="shared" si="75"/>
        <v>#NUM!</v>
      </c>
    </row>
    <row r="874" spans="2:7">
      <c r="B874" s="100">
        <v>11</v>
      </c>
      <c r="C874" s="95" t="e">
        <f t="shared" si="71"/>
        <v>#NUM!</v>
      </c>
      <c r="D874" s="95" t="e">
        <f t="shared" si="72"/>
        <v>#NUM!</v>
      </c>
      <c r="E874" s="418" t="e">
        <f t="shared" si="73"/>
        <v>#NUM!</v>
      </c>
      <c r="F874" s="95" t="e">
        <f t="shared" si="74"/>
        <v>#NUM!</v>
      </c>
      <c r="G874" s="102" t="e">
        <f t="shared" si="75"/>
        <v>#NUM!</v>
      </c>
    </row>
    <row r="875" spans="2:7">
      <c r="B875" s="100">
        <v>12</v>
      </c>
      <c r="C875" s="95" t="e">
        <f t="shared" si="71"/>
        <v>#NUM!</v>
      </c>
      <c r="D875" s="95" t="e">
        <f t="shared" si="72"/>
        <v>#NUM!</v>
      </c>
      <c r="E875" s="418" t="e">
        <f t="shared" si="73"/>
        <v>#NUM!</v>
      </c>
      <c r="F875" s="95" t="e">
        <f t="shared" si="74"/>
        <v>#NUM!</v>
      </c>
      <c r="G875" s="102" t="e">
        <f t="shared" si="75"/>
        <v>#NUM!</v>
      </c>
    </row>
    <row r="876" spans="2:7">
      <c r="B876" s="100">
        <v>13</v>
      </c>
      <c r="C876" s="95" t="e">
        <f t="shared" si="71"/>
        <v>#NUM!</v>
      </c>
      <c r="D876" s="95" t="e">
        <f t="shared" si="72"/>
        <v>#NUM!</v>
      </c>
      <c r="E876" s="418" t="e">
        <f t="shared" si="73"/>
        <v>#NUM!</v>
      </c>
      <c r="F876" s="95" t="e">
        <f t="shared" si="74"/>
        <v>#NUM!</v>
      </c>
      <c r="G876" s="102" t="e">
        <f t="shared" si="75"/>
        <v>#NUM!</v>
      </c>
    </row>
    <row r="877" spans="2:7">
      <c r="B877" s="100">
        <v>14</v>
      </c>
      <c r="C877" s="95" t="e">
        <f t="shared" si="71"/>
        <v>#NUM!</v>
      </c>
      <c r="D877" s="95" t="e">
        <f t="shared" si="72"/>
        <v>#NUM!</v>
      </c>
      <c r="E877" s="418" t="e">
        <f t="shared" si="73"/>
        <v>#NUM!</v>
      </c>
      <c r="F877" s="95" t="e">
        <f t="shared" si="74"/>
        <v>#NUM!</v>
      </c>
      <c r="G877" s="102" t="e">
        <f t="shared" si="75"/>
        <v>#NUM!</v>
      </c>
    </row>
    <row r="878" spans="2:7">
      <c r="B878" s="100">
        <v>15</v>
      </c>
      <c r="C878" s="95" t="e">
        <f t="shared" si="71"/>
        <v>#NUM!</v>
      </c>
      <c r="D878" s="95" t="e">
        <f t="shared" si="72"/>
        <v>#NUM!</v>
      </c>
      <c r="E878" s="418" t="e">
        <f t="shared" si="73"/>
        <v>#NUM!</v>
      </c>
      <c r="F878" s="95" t="e">
        <f t="shared" si="74"/>
        <v>#NUM!</v>
      </c>
      <c r="G878" s="102" t="e">
        <f t="shared" si="75"/>
        <v>#NUM!</v>
      </c>
    </row>
    <row r="879" spans="2:7">
      <c r="B879" s="100">
        <v>16</v>
      </c>
      <c r="C879" s="95" t="e">
        <f t="shared" si="71"/>
        <v>#NUM!</v>
      </c>
      <c r="D879" s="95" t="e">
        <f t="shared" si="72"/>
        <v>#NUM!</v>
      </c>
      <c r="E879" s="418" t="e">
        <f t="shared" si="73"/>
        <v>#NUM!</v>
      </c>
      <c r="F879" s="95" t="e">
        <f t="shared" si="74"/>
        <v>#NUM!</v>
      </c>
      <c r="G879" s="102" t="e">
        <f t="shared" si="75"/>
        <v>#NUM!</v>
      </c>
    </row>
    <row r="880" spans="2:7">
      <c r="B880" s="100">
        <v>17</v>
      </c>
      <c r="C880" s="95" t="e">
        <f t="shared" si="71"/>
        <v>#NUM!</v>
      </c>
      <c r="D880" s="95" t="e">
        <f t="shared" si="72"/>
        <v>#NUM!</v>
      </c>
      <c r="E880" s="418" t="e">
        <f t="shared" si="73"/>
        <v>#NUM!</v>
      </c>
      <c r="F880" s="95" t="e">
        <f t="shared" si="74"/>
        <v>#NUM!</v>
      </c>
      <c r="G880" s="102" t="e">
        <f t="shared" si="75"/>
        <v>#NUM!</v>
      </c>
    </row>
    <row r="881" spans="2:7">
      <c r="B881" s="100">
        <v>18</v>
      </c>
      <c r="C881" s="95" t="e">
        <f t="shared" si="71"/>
        <v>#NUM!</v>
      </c>
      <c r="D881" s="95" t="e">
        <f t="shared" si="72"/>
        <v>#NUM!</v>
      </c>
      <c r="E881" s="418" t="e">
        <f t="shared" si="73"/>
        <v>#NUM!</v>
      </c>
      <c r="F881" s="95" t="e">
        <f t="shared" si="74"/>
        <v>#NUM!</v>
      </c>
      <c r="G881" s="102" t="e">
        <f t="shared" si="75"/>
        <v>#NUM!</v>
      </c>
    </row>
    <row r="882" spans="2:7">
      <c r="B882" s="100">
        <v>19</v>
      </c>
      <c r="C882" s="95" t="e">
        <f t="shared" si="71"/>
        <v>#NUM!</v>
      </c>
      <c r="D882" s="95" t="e">
        <f t="shared" si="72"/>
        <v>#NUM!</v>
      </c>
      <c r="E882" s="418" t="e">
        <f t="shared" si="73"/>
        <v>#NUM!</v>
      </c>
      <c r="F882" s="95" t="e">
        <f t="shared" si="74"/>
        <v>#NUM!</v>
      </c>
      <c r="G882" s="102" t="e">
        <f t="shared" si="75"/>
        <v>#NUM!</v>
      </c>
    </row>
    <row r="883" spans="2:7">
      <c r="B883" s="100">
        <v>20</v>
      </c>
      <c r="C883" s="95" t="e">
        <f t="shared" si="71"/>
        <v>#NUM!</v>
      </c>
      <c r="D883" s="95" t="e">
        <f t="shared" si="72"/>
        <v>#NUM!</v>
      </c>
      <c r="E883" s="418" t="e">
        <f t="shared" si="73"/>
        <v>#NUM!</v>
      </c>
      <c r="F883" s="95" t="e">
        <f t="shared" si="74"/>
        <v>#NUM!</v>
      </c>
      <c r="G883" s="102" t="e">
        <f t="shared" si="75"/>
        <v>#NUM!</v>
      </c>
    </row>
    <row r="884" spans="2:7">
      <c r="B884" s="100">
        <v>21</v>
      </c>
      <c r="C884" s="95" t="e">
        <f t="shared" si="71"/>
        <v>#NUM!</v>
      </c>
      <c r="D884" s="95" t="e">
        <f t="shared" si="72"/>
        <v>#NUM!</v>
      </c>
      <c r="E884" s="418" t="e">
        <f t="shared" si="73"/>
        <v>#NUM!</v>
      </c>
      <c r="F884" s="95" t="e">
        <f t="shared" si="74"/>
        <v>#NUM!</v>
      </c>
      <c r="G884" s="102" t="e">
        <f t="shared" si="75"/>
        <v>#NUM!</v>
      </c>
    </row>
    <row r="885" spans="2:7">
      <c r="B885" s="100">
        <v>22</v>
      </c>
      <c r="C885" s="95" t="e">
        <f t="shared" si="71"/>
        <v>#NUM!</v>
      </c>
      <c r="D885" s="95" t="e">
        <f t="shared" si="72"/>
        <v>#NUM!</v>
      </c>
      <c r="E885" s="418" t="e">
        <f t="shared" si="73"/>
        <v>#NUM!</v>
      </c>
      <c r="F885" s="95" t="e">
        <f t="shared" si="74"/>
        <v>#NUM!</v>
      </c>
      <c r="G885" s="102" t="e">
        <f t="shared" si="75"/>
        <v>#NUM!</v>
      </c>
    </row>
    <row r="886" spans="2:7">
      <c r="B886" s="100">
        <v>23</v>
      </c>
      <c r="C886" s="95" t="e">
        <f t="shared" si="71"/>
        <v>#NUM!</v>
      </c>
      <c r="D886" s="95" t="e">
        <f t="shared" si="72"/>
        <v>#NUM!</v>
      </c>
      <c r="E886" s="418" t="e">
        <f t="shared" si="73"/>
        <v>#NUM!</v>
      </c>
      <c r="F886" s="95" t="e">
        <f t="shared" si="74"/>
        <v>#NUM!</v>
      </c>
      <c r="G886" s="102" t="e">
        <f t="shared" si="75"/>
        <v>#NUM!</v>
      </c>
    </row>
    <row r="887" spans="2:7">
      <c r="B887" s="100">
        <v>24</v>
      </c>
      <c r="C887" s="95" t="e">
        <f t="shared" si="71"/>
        <v>#NUM!</v>
      </c>
      <c r="D887" s="95" t="e">
        <f t="shared" si="72"/>
        <v>#NUM!</v>
      </c>
      <c r="E887" s="418" t="e">
        <f t="shared" si="73"/>
        <v>#NUM!</v>
      </c>
      <c r="F887" s="95" t="e">
        <f t="shared" si="74"/>
        <v>#NUM!</v>
      </c>
      <c r="G887" s="102" t="e">
        <f t="shared" si="75"/>
        <v>#NUM!</v>
      </c>
    </row>
    <row r="888" spans="2:7">
      <c r="B888" s="100">
        <v>25</v>
      </c>
      <c r="C888" s="95" t="e">
        <f t="shared" si="71"/>
        <v>#NUM!</v>
      </c>
      <c r="D888" s="95" t="e">
        <f t="shared" si="72"/>
        <v>#NUM!</v>
      </c>
      <c r="E888" s="418" t="e">
        <f t="shared" si="73"/>
        <v>#NUM!</v>
      </c>
      <c r="F888" s="95" t="e">
        <f t="shared" si="74"/>
        <v>#NUM!</v>
      </c>
      <c r="G888" s="102" t="e">
        <f t="shared" si="75"/>
        <v>#NUM!</v>
      </c>
    </row>
    <row r="889" spans="2:7">
      <c r="B889" s="100">
        <v>26</v>
      </c>
      <c r="C889" s="95" t="e">
        <f t="shared" si="71"/>
        <v>#NUM!</v>
      </c>
      <c r="D889" s="95" t="e">
        <f t="shared" si="72"/>
        <v>#NUM!</v>
      </c>
      <c r="E889" s="418" t="e">
        <f t="shared" si="73"/>
        <v>#NUM!</v>
      </c>
      <c r="F889" s="95" t="e">
        <f t="shared" si="74"/>
        <v>#NUM!</v>
      </c>
      <c r="G889" s="102" t="e">
        <f t="shared" si="75"/>
        <v>#NUM!</v>
      </c>
    </row>
    <row r="890" spans="2:7">
      <c r="B890" s="100">
        <v>27</v>
      </c>
      <c r="C890" s="95" t="e">
        <f t="shared" si="71"/>
        <v>#NUM!</v>
      </c>
      <c r="D890" s="95" t="e">
        <f t="shared" si="72"/>
        <v>#NUM!</v>
      </c>
      <c r="E890" s="418" t="e">
        <f t="shared" si="73"/>
        <v>#NUM!</v>
      </c>
      <c r="F890" s="95" t="e">
        <f t="shared" si="74"/>
        <v>#NUM!</v>
      </c>
      <c r="G890" s="102" t="e">
        <f t="shared" si="75"/>
        <v>#NUM!</v>
      </c>
    </row>
    <row r="891" spans="2:7">
      <c r="B891" s="100">
        <v>28</v>
      </c>
      <c r="C891" s="95" t="e">
        <f t="shared" si="71"/>
        <v>#NUM!</v>
      </c>
      <c r="D891" s="95" t="e">
        <f t="shared" si="72"/>
        <v>#NUM!</v>
      </c>
      <c r="E891" s="418" t="e">
        <f t="shared" si="73"/>
        <v>#NUM!</v>
      </c>
      <c r="F891" s="95" t="e">
        <f t="shared" si="74"/>
        <v>#NUM!</v>
      </c>
      <c r="G891" s="102" t="e">
        <f t="shared" si="75"/>
        <v>#NUM!</v>
      </c>
    </row>
    <row r="892" spans="2:7">
      <c r="B892" s="100">
        <v>29</v>
      </c>
      <c r="C892" s="95" t="e">
        <f t="shared" si="71"/>
        <v>#NUM!</v>
      </c>
      <c r="D892" s="95" t="e">
        <f t="shared" si="72"/>
        <v>#NUM!</v>
      </c>
      <c r="E892" s="418" t="e">
        <f t="shared" si="73"/>
        <v>#NUM!</v>
      </c>
      <c r="F892" s="95" t="e">
        <f t="shared" si="74"/>
        <v>#NUM!</v>
      </c>
      <c r="G892" s="102" t="e">
        <f t="shared" si="75"/>
        <v>#NUM!</v>
      </c>
    </row>
    <row r="893" spans="2:7">
      <c r="B893" s="100">
        <v>30</v>
      </c>
      <c r="C893" s="95" t="e">
        <f t="shared" si="71"/>
        <v>#NUM!</v>
      </c>
      <c r="D893" s="95" t="e">
        <f t="shared" si="72"/>
        <v>#NUM!</v>
      </c>
      <c r="E893" s="418" t="e">
        <f t="shared" si="73"/>
        <v>#NUM!</v>
      </c>
      <c r="F893" s="95" t="e">
        <f t="shared" si="74"/>
        <v>#NUM!</v>
      </c>
      <c r="G893" s="102" t="e">
        <f t="shared" si="75"/>
        <v>#NUM!</v>
      </c>
    </row>
    <row r="894" spans="2:7">
      <c r="B894" s="100">
        <v>31</v>
      </c>
      <c r="C894" s="95" t="e">
        <f t="shared" si="71"/>
        <v>#NUM!</v>
      </c>
      <c r="D894" s="95" t="e">
        <f t="shared" si="72"/>
        <v>#NUM!</v>
      </c>
      <c r="E894" s="418" t="e">
        <f t="shared" si="73"/>
        <v>#NUM!</v>
      </c>
      <c r="F894" s="95" t="e">
        <f t="shared" si="74"/>
        <v>#NUM!</v>
      </c>
      <c r="G894" s="102" t="e">
        <f t="shared" si="75"/>
        <v>#NUM!</v>
      </c>
    </row>
    <row r="895" spans="2:7">
      <c r="B895" s="100">
        <v>32</v>
      </c>
      <c r="C895" s="95" t="e">
        <f t="shared" si="71"/>
        <v>#NUM!</v>
      </c>
      <c r="D895" s="95" t="e">
        <f t="shared" si="72"/>
        <v>#NUM!</v>
      </c>
      <c r="E895" s="418" t="e">
        <f t="shared" si="73"/>
        <v>#NUM!</v>
      </c>
      <c r="F895" s="95" t="e">
        <f t="shared" si="74"/>
        <v>#NUM!</v>
      </c>
      <c r="G895" s="102" t="e">
        <f t="shared" si="75"/>
        <v>#NUM!</v>
      </c>
    </row>
    <row r="896" spans="2:7">
      <c r="B896" s="100">
        <v>33</v>
      </c>
      <c r="C896" s="95" t="e">
        <f t="shared" si="71"/>
        <v>#NUM!</v>
      </c>
      <c r="D896" s="95" t="e">
        <f t="shared" si="72"/>
        <v>#NUM!</v>
      </c>
      <c r="E896" s="418" t="e">
        <f t="shared" si="73"/>
        <v>#NUM!</v>
      </c>
      <c r="F896" s="95" t="e">
        <f t="shared" si="74"/>
        <v>#NUM!</v>
      </c>
      <c r="G896" s="102" t="e">
        <f t="shared" si="75"/>
        <v>#NUM!</v>
      </c>
    </row>
    <row r="897" spans="2:7">
      <c r="B897" s="100">
        <v>34</v>
      </c>
      <c r="C897" s="95" t="e">
        <f t="shared" si="71"/>
        <v>#NUM!</v>
      </c>
      <c r="D897" s="95" t="e">
        <f t="shared" si="72"/>
        <v>#NUM!</v>
      </c>
      <c r="E897" s="418" t="e">
        <f t="shared" si="73"/>
        <v>#NUM!</v>
      </c>
      <c r="F897" s="95" t="e">
        <f t="shared" si="74"/>
        <v>#NUM!</v>
      </c>
      <c r="G897" s="102" t="e">
        <f t="shared" si="75"/>
        <v>#NUM!</v>
      </c>
    </row>
    <row r="898" spans="2:7">
      <c r="B898" s="100">
        <v>35</v>
      </c>
      <c r="C898" s="95" t="e">
        <f t="shared" si="71"/>
        <v>#NUM!</v>
      </c>
      <c r="D898" s="95" t="e">
        <f t="shared" si="72"/>
        <v>#NUM!</v>
      </c>
      <c r="E898" s="418" t="e">
        <f t="shared" si="73"/>
        <v>#NUM!</v>
      </c>
      <c r="F898" s="95" t="e">
        <f t="shared" si="74"/>
        <v>#NUM!</v>
      </c>
      <c r="G898" s="102" t="e">
        <f t="shared" si="75"/>
        <v>#NUM!</v>
      </c>
    </row>
    <row r="899" spans="2:7">
      <c r="B899" s="100">
        <v>36</v>
      </c>
      <c r="C899" s="95" t="e">
        <f t="shared" si="71"/>
        <v>#NUM!</v>
      </c>
      <c r="D899" s="95" t="e">
        <f t="shared" si="72"/>
        <v>#NUM!</v>
      </c>
      <c r="E899" s="418" t="e">
        <f t="shared" si="73"/>
        <v>#NUM!</v>
      </c>
      <c r="F899" s="95" t="e">
        <f t="shared" si="74"/>
        <v>#NUM!</v>
      </c>
      <c r="G899" s="102" t="e">
        <f t="shared" si="75"/>
        <v>#NUM!</v>
      </c>
    </row>
    <row r="900" spans="2:7">
      <c r="B900" s="100">
        <v>37</v>
      </c>
      <c r="C900" s="95" t="e">
        <f t="shared" si="71"/>
        <v>#NUM!</v>
      </c>
      <c r="D900" s="95" t="e">
        <f t="shared" si="72"/>
        <v>#NUM!</v>
      </c>
      <c r="E900" s="418" t="e">
        <f t="shared" si="73"/>
        <v>#NUM!</v>
      </c>
      <c r="F900" s="95" t="e">
        <f t="shared" si="74"/>
        <v>#NUM!</v>
      </c>
      <c r="G900" s="102" t="e">
        <f t="shared" si="75"/>
        <v>#NUM!</v>
      </c>
    </row>
    <row r="901" spans="2:7">
      <c r="B901" s="100">
        <v>38</v>
      </c>
      <c r="C901" s="95" t="e">
        <f t="shared" si="71"/>
        <v>#NUM!</v>
      </c>
      <c r="D901" s="95" t="e">
        <f t="shared" si="72"/>
        <v>#NUM!</v>
      </c>
      <c r="E901" s="418" t="e">
        <f t="shared" si="73"/>
        <v>#NUM!</v>
      </c>
      <c r="F901" s="95" t="e">
        <f t="shared" si="74"/>
        <v>#NUM!</v>
      </c>
      <c r="G901" s="102" t="e">
        <f t="shared" si="75"/>
        <v>#NUM!</v>
      </c>
    </row>
    <row r="902" spans="2:7">
      <c r="B902" s="100">
        <v>39</v>
      </c>
      <c r="C902" s="95" t="e">
        <f t="shared" si="71"/>
        <v>#NUM!</v>
      </c>
      <c r="D902" s="95" t="e">
        <f t="shared" si="72"/>
        <v>#NUM!</v>
      </c>
      <c r="E902" s="418" t="e">
        <f t="shared" si="73"/>
        <v>#NUM!</v>
      </c>
      <c r="F902" s="95" t="e">
        <f t="shared" si="74"/>
        <v>#NUM!</v>
      </c>
      <c r="G902" s="102" t="e">
        <f t="shared" si="75"/>
        <v>#NUM!</v>
      </c>
    </row>
    <row r="903" spans="2:7">
      <c r="B903" s="100">
        <v>40</v>
      </c>
      <c r="C903" s="95" t="e">
        <f t="shared" si="71"/>
        <v>#NUM!</v>
      </c>
      <c r="D903" s="95" t="e">
        <f t="shared" si="72"/>
        <v>#NUM!</v>
      </c>
      <c r="E903" s="418" t="e">
        <f t="shared" si="73"/>
        <v>#NUM!</v>
      </c>
      <c r="F903" s="95" t="e">
        <f t="shared" si="74"/>
        <v>#NUM!</v>
      </c>
      <c r="G903" s="102" t="e">
        <f t="shared" si="75"/>
        <v>#NUM!</v>
      </c>
    </row>
    <row r="904" spans="2:7">
      <c r="B904" s="100">
        <v>41</v>
      </c>
      <c r="C904" s="95" t="e">
        <f t="shared" si="71"/>
        <v>#NUM!</v>
      </c>
      <c r="D904" s="95" t="e">
        <f t="shared" si="72"/>
        <v>#NUM!</v>
      </c>
      <c r="E904" s="418" t="e">
        <f t="shared" si="73"/>
        <v>#NUM!</v>
      </c>
      <c r="F904" s="95" t="e">
        <f t="shared" si="74"/>
        <v>#NUM!</v>
      </c>
      <c r="G904" s="102" t="e">
        <f t="shared" si="75"/>
        <v>#NUM!</v>
      </c>
    </row>
    <row r="905" spans="2:7">
      <c r="B905" s="100">
        <v>42</v>
      </c>
      <c r="C905" s="95" t="e">
        <f t="shared" si="71"/>
        <v>#NUM!</v>
      </c>
      <c r="D905" s="95" t="e">
        <f t="shared" si="72"/>
        <v>#NUM!</v>
      </c>
      <c r="E905" s="418" t="e">
        <f t="shared" si="73"/>
        <v>#NUM!</v>
      </c>
      <c r="F905" s="95" t="e">
        <f t="shared" si="74"/>
        <v>#NUM!</v>
      </c>
      <c r="G905" s="102" t="e">
        <f t="shared" si="75"/>
        <v>#NUM!</v>
      </c>
    </row>
    <row r="906" spans="2:7">
      <c r="B906" s="100">
        <v>43</v>
      </c>
      <c r="C906" s="95" t="e">
        <f t="shared" si="71"/>
        <v>#NUM!</v>
      </c>
      <c r="D906" s="95" t="e">
        <f t="shared" si="72"/>
        <v>#NUM!</v>
      </c>
      <c r="E906" s="418" t="e">
        <f t="shared" si="73"/>
        <v>#NUM!</v>
      </c>
      <c r="F906" s="95" t="e">
        <f t="shared" si="74"/>
        <v>#NUM!</v>
      </c>
      <c r="G906" s="102" t="e">
        <f t="shared" si="75"/>
        <v>#NUM!</v>
      </c>
    </row>
    <row r="907" spans="2:7">
      <c r="B907" s="100">
        <v>44</v>
      </c>
      <c r="C907" s="95" t="e">
        <f t="shared" si="71"/>
        <v>#NUM!</v>
      </c>
      <c r="D907" s="95" t="e">
        <f t="shared" si="72"/>
        <v>#NUM!</v>
      </c>
      <c r="E907" s="418" t="e">
        <f t="shared" si="73"/>
        <v>#NUM!</v>
      </c>
      <c r="F907" s="95" t="e">
        <f t="shared" si="74"/>
        <v>#NUM!</v>
      </c>
      <c r="G907" s="102" t="e">
        <f t="shared" si="75"/>
        <v>#NUM!</v>
      </c>
    </row>
    <row r="908" spans="2:7">
      <c r="B908" s="100">
        <v>45</v>
      </c>
      <c r="C908" s="95" t="e">
        <f t="shared" si="71"/>
        <v>#NUM!</v>
      </c>
      <c r="D908" s="95" t="e">
        <f t="shared" si="72"/>
        <v>#NUM!</v>
      </c>
      <c r="E908" s="418" t="e">
        <f t="shared" si="73"/>
        <v>#NUM!</v>
      </c>
      <c r="F908" s="95" t="e">
        <f t="shared" si="74"/>
        <v>#NUM!</v>
      </c>
      <c r="G908" s="102" t="e">
        <f t="shared" si="75"/>
        <v>#NUM!</v>
      </c>
    </row>
    <row r="909" spans="2:7">
      <c r="B909" s="100">
        <v>46</v>
      </c>
      <c r="C909" s="95" t="e">
        <f t="shared" si="71"/>
        <v>#NUM!</v>
      </c>
      <c r="D909" s="95" t="e">
        <f t="shared" si="72"/>
        <v>#NUM!</v>
      </c>
      <c r="E909" s="418" t="e">
        <f t="shared" si="73"/>
        <v>#NUM!</v>
      </c>
      <c r="F909" s="95" t="e">
        <f t="shared" si="74"/>
        <v>#NUM!</v>
      </c>
      <c r="G909" s="102" t="e">
        <f t="shared" si="75"/>
        <v>#NUM!</v>
      </c>
    </row>
    <row r="910" spans="2:7">
      <c r="B910" s="100">
        <v>47</v>
      </c>
      <c r="C910" s="95" t="e">
        <f t="shared" si="71"/>
        <v>#NUM!</v>
      </c>
      <c r="D910" s="95" t="e">
        <f t="shared" si="72"/>
        <v>#NUM!</v>
      </c>
      <c r="E910" s="418" t="e">
        <f t="shared" si="73"/>
        <v>#NUM!</v>
      </c>
      <c r="F910" s="95" t="e">
        <f t="shared" si="74"/>
        <v>#NUM!</v>
      </c>
      <c r="G910" s="102" t="e">
        <f t="shared" si="75"/>
        <v>#NUM!</v>
      </c>
    </row>
    <row r="911" spans="2:7">
      <c r="B911" s="100">
        <v>48</v>
      </c>
      <c r="C911" s="95" t="e">
        <f t="shared" si="71"/>
        <v>#NUM!</v>
      </c>
      <c r="D911" s="95" t="e">
        <f t="shared" si="72"/>
        <v>#NUM!</v>
      </c>
      <c r="E911" s="418" t="e">
        <f t="shared" si="73"/>
        <v>#NUM!</v>
      </c>
      <c r="F911" s="95" t="e">
        <f t="shared" si="74"/>
        <v>#NUM!</v>
      </c>
      <c r="G911" s="102" t="e">
        <f t="shared" si="75"/>
        <v>#NUM!</v>
      </c>
    </row>
    <row r="912" spans="2:7">
      <c r="B912" s="100">
        <v>49</v>
      </c>
      <c r="C912" s="95" t="e">
        <f t="shared" si="71"/>
        <v>#NUM!</v>
      </c>
      <c r="D912" s="95" t="e">
        <f t="shared" si="72"/>
        <v>#NUM!</v>
      </c>
      <c r="E912" s="418" t="e">
        <f t="shared" si="73"/>
        <v>#NUM!</v>
      </c>
      <c r="F912" s="95" t="e">
        <f t="shared" si="74"/>
        <v>#NUM!</v>
      </c>
      <c r="G912" s="102" t="e">
        <f t="shared" si="75"/>
        <v>#NUM!</v>
      </c>
    </row>
    <row r="913" spans="2:7">
      <c r="B913" s="100">
        <v>50</v>
      </c>
      <c r="C913" s="95" t="e">
        <f t="shared" si="71"/>
        <v>#NUM!</v>
      </c>
      <c r="D913" s="95" t="e">
        <f t="shared" si="72"/>
        <v>#NUM!</v>
      </c>
      <c r="E913" s="418" t="e">
        <f t="shared" si="73"/>
        <v>#NUM!</v>
      </c>
      <c r="F913" s="95" t="e">
        <f t="shared" si="74"/>
        <v>#NUM!</v>
      </c>
      <c r="G913" s="102" t="e">
        <f t="shared" si="75"/>
        <v>#NUM!</v>
      </c>
    </row>
    <row r="914" spans="2:7">
      <c r="B914" s="100">
        <v>51</v>
      </c>
      <c r="C914" s="95" t="e">
        <f t="shared" si="71"/>
        <v>#NUM!</v>
      </c>
      <c r="D914" s="95" t="e">
        <f t="shared" si="72"/>
        <v>#NUM!</v>
      </c>
      <c r="E914" s="418" t="e">
        <f t="shared" si="73"/>
        <v>#NUM!</v>
      </c>
      <c r="F914" s="95" t="e">
        <f t="shared" si="74"/>
        <v>#NUM!</v>
      </c>
      <c r="G914" s="102" t="e">
        <f t="shared" si="75"/>
        <v>#NUM!</v>
      </c>
    </row>
    <row r="915" spans="2:7">
      <c r="B915" s="100">
        <v>52</v>
      </c>
      <c r="C915" s="95" t="e">
        <f t="shared" si="71"/>
        <v>#NUM!</v>
      </c>
      <c r="D915" s="95" t="e">
        <f t="shared" si="72"/>
        <v>#NUM!</v>
      </c>
      <c r="E915" s="418" t="e">
        <f t="shared" si="73"/>
        <v>#NUM!</v>
      </c>
      <c r="F915" s="95" t="e">
        <f t="shared" si="74"/>
        <v>#NUM!</v>
      </c>
      <c r="G915" s="102" t="e">
        <f t="shared" si="75"/>
        <v>#NUM!</v>
      </c>
    </row>
    <row r="916" spans="2:7">
      <c r="B916" s="100">
        <v>53</v>
      </c>
      <c r="C916" s="95" t="e">
        <f t="shared" si="71"/>
        <v>#NUM!</v>
      </c>
      <c r="D916" s="95" t="e">
        <f t="shared" si="72"/>
        <v>#NUM!</v>
      </c>
      <c r="E916" s="418" t="e">
        <f t="shared" si="73"/>
        <v>#NUM!</v>
      </c>
      <c r="F916" s="95" t="e">
        <f t="shared" si="74"/>
        <v>#NUM!</v>
      </c>
      <c r="G916" s="102" t="e">
        <f t="shared" si="75"/>
        <v>#NUM!</v>
      </c>
    </row>
    <row r="917" spans="2:7">
      <c r="B917" s="100">
        <v>54</v>
      </c>
      <c r="C917" s="95" t="e">
        <f t="shared" si="71"/>
        <v>#NUM!</v>
      </c>
      <c r="D917" s="95" t="e">
        <f t="shared" si="72"/>
        <v>#NUM!</v>
      </c>
      <c r="E917" s="418" t="e">
        <f t="shared" si="73"/>
        <v>#NUM!</v>
      </c>
      <c r="F917" s="95" t="e">
        <f t="shared" si="74"/>
        <v>#NUM!</v>
      </c>
      <c r="G917" s="102" t="e">
        <f t="shared" si="75"/>
        <v>#NUM!</v>
      </c>
    </row>
    <row r="918" spans="2:7">
      <c r="B918" s="100">
        <v>55</v>
      </c>
      <c r="C918" s="95" t="e">
        <f t="shared" si="71"/>
        <v>#NUM!</v>
      </c>
      <c r="D918" s="95" t="e">
        <f t="shared" si="72"/>
        <v>#NUM!</v>
      </c>
      <c r="E918" s="418" t="e">
        <f t="shared" si="73"/>
        <v>#NUM!</v>
      </c>
      <c r="F918" s="95" t="e">
        <f t="shared" si="74"/>
        <v>#NUM!</v>
      </c>
      <c r="G918" s="102" t="e">
        <f t="shared" si="75"/>
        <v>#NUM!</v>
      </c>
    </row>
    <row r="919" spans="2:7">
      <c r="B919" s="100">
        <v>56</v>
      </c>
      <c r="C919" s="95" t="e">
        <f t="shared" si="71"/>
        <v>#NUM!</v>
      </c>
      <c r="D919" s="95" t="e">
        <f t="shared" si="72"/>
        <v>#NUM!</v>
      </c>
      <c r="E919" s="418" t="e">
        <f t="shared" si="73"/>
        <v>#NUM!</v>
      </c>
      <c r="F919" s="95" t="e">
        <f t="shared" si="74"/>
        <v>#NUM!</v>
      </c>
      <c r="G919" s="102" t="e">
        <f t="shared" si="75"/>
        <v>#NUM!</v>
      </c>
    </row>
    <row r="920" spans="2:7">
      <c r="B920" s="100">
        <v>57</v>
      </c>
      <c r="C920" s="95" t="e">
        <f t="shared" si="71"/>
        <v>#NUM!</v>
      </c>
      <c r="D920" s="95" t="e">
        <f t="shared" si="72"/>
        <v>#NUM!</v>
      </c>
      <c r="E920" s="418" t="e">
        <f t="shared" si="73"/>
        <v>#NUM!</v>
      </c>
      <c r="F920" s="95" t="e">
        <f t="shared" si="74"/>
        <v>#NUM!</v>
      </c>
      <c r="G920" s="102" t="e">
        <f t="shared" si="75"/>
        <v>#NUM!</v>
      </c>
    </row>
    <row r="921" spans="2:7">
      <c r="B921" s="100">
        <v>58</v>
      </c>
      <c r="C921" s="95" t="e">
        <f t="shared" si="71"/>
        <v>#NUM!</v>
      </c>
      <c r="D921" s="95" t="e">
        <f t="shared" si="72"/>
        <v>#NUM!</v>
      </c>
      <c r="E921" s="418" t="e">
        <f t="shared" si="73"/>
        <v>#NUM!</v>
      </c>
      <c r="F921" s="95" t="e">
        <f t="shared" si="74"/>
        <v>#NUM!</v>
      </c>
      <c r="G921" s="102" t="e">
        <f t="shared" si="75"/>
        <v>#NUM!</v>
      </c>
    </row>
    <row r="922" spans="2:7">
      <c r="B922" s="100">
        <v>59</v>
      </c>
      <c r="C922" s="95" t="e">
        <f t="shared" si="71"/>
        <v>#NUM!</v>
      </c>
      <c r="D922" s="95" t="e">
        <f t="shared" si="72"/>
        <v>#NUM!</v>
      </c>
      <c r="E922" s="418" t="e">
        <f t="shared" si="73"/>
        <v>#NUM!</v>
      </c>
      <c r="F922" s="95" t="e">
        <f t="shared" si="74"/>
        <v>#NUM!</v>
      </c>
      <c r="G922" s="102" t="e">
        <f t="shared" si="75"/>
        <v>#NUM!</v>
      </c>
    </row>
    <row r="923" spans="2:7">
      <c r="B923" s="100">
        <v>60</v>
      </c>
      <c r="C923" s="95" t="e">
        <f t="shared" si="71"/>
        <v>#NUM!</v>
      </c>
      <c r="D923" s="95" t="e">
        <f t="shared" si="72"/>
        <v>#NUM!</v>
      </c>
      <c r="E923" s="418" t="e">
        <f t="shared" si="73"/>
        <v>#NUM!</v>
      </c>
      <c r="F923" s="95" t="e">
        <f t="shared" si="74"/>
        <v>#NUM!</v>
      </c>
      <c r="G923" s="102" t="e">
        <f t="shared" si="75"/>
        <v>#NUM!</v>
      </c>
    </row>
    <row r="924" spans="2:7">
      <c r="B924" s="100">
        <v>61</v>
      </c>
      <c r="C924" s="95" t="e">
        <f t="shared" si="71"/>
        <v>#NUM!</v>
      </c>
      <c r="D924" s="95" t="e">
        <f t="shared" si="72"/>
        <v>#NUM!</v>
      </c>
      <c r="E924" s="418" t="e">
        <f t="shared" si="73"/>
        <v>#NUM!</v>
      </c>
      <c r="F924" s="95" t="e">
        <f t="shared" si="74"/>
        <v>#NUM!</v>
      </c>
      <c r="G924" s="102" t="e">
        <f t="shared" si="75"/>
        <v>#NUM!</v>
      </c>
    </row>
    <row r="925" spans="2:7">
      <c r="B925" s="100">
        <v>62</v>
      </c>
      <c r="C925" s="95" t="e">
        <f t="shared" si="71"/>
        <v>#NUM!</v>
      </c>
      <c r="D925" s="95" t="e">
        <f t="shared" si="72"/>
        <v>#NUM!</v>
      </c>
      <c r="E925" s="418" t="e">
        <f t="shared" si="73"/>
        <v>#NUM!</v>
      </c>
      <c r="F925" s="95" t="e">
        <f t="shared" si="74"/>
        <v>#NUM!</v>
      </c>
      <c r="G925" s="102" t="e">
        <f t="shared" si="75"/>
        <v>#NUM!</v>
      </c>
    </row>
    <row r="926" spans="2:7">
      <c r="B926" s="100">
        <v>63</v>
      </c>
      <c r="C926" s="95" t="e">
        <f t="shared" si="71"/>
        <v>#NUM!</v>
      </c>
      <c r="D926" s="95" t="e">
        <f t="shared" si="72"/>
        <v>#NUM!</v>
      </c>
      <c r="E926" s="418" t="e">
        <f t="shared" si="73"/>
        <v>#NUM!</v>
      </c>
      <c r="F926" s="95" t="e">
        <f t="shared" si="74"/>
        <v>#NUM!</v>
      </c>
      <c r="G926" s="102" t="e">
        <f t="shared" si="75"/>
        <v>#NUM!</v>
      </c>
    </row>
    <row r="927" spans="2:7">
      <c r="B927" s="100">
        <v>64</v>
      </c>
      <c r="C927" s="95" t="e">
        <f t="shared" si="71"/>
        <v>#NUM!</v>
      </c>
      <c r="D927" s="95" t="e">
        <f t="shared" si="72"/>
        <v>#NUM!</v>
      </c>
      <c r="E927" s="418" t="e">
        <f t="shared" si="73"/>
        <v>#NUM!</v>
      </c>
      <c r="F927" s="95" t="e">
        <f t="shared" si="74"/>
        <v>#NUM!</v>
      </c>
      <c r="G927" s="102" t="e">
        <f t="shared" si="75"/>
        <v>#NUM!</v>
      </c>
    </row>
    <row r="928" spans="2:7">
      <c r="B928" s="100">
        <v>65</v>
      </c>
      <c r="C928" s="95" t="e">
        <f t="shared" si="71"/>
        <v>#NUM!</v>
      </c>
      <c r="D928" s="95" t="e">
        <f t="shared" si="72"/>
        <v>#NUM!</v>
      </c>
      <c r="E928" s="418"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418"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418" t="e">
        <f t="shared" si="78"/>
        <v>#NUM!</v>
      </c>
      <c r="F930" s="95" t="e">
        <f t="shared" si="79"/>
        <v>#NUM!</v>
      </c>
      <c r="G930" s="102" t="e">
        <f t="shared" si="80"/>
        <v>#NUM!</v>
      </c>
    </row>
    <row r="931" spans="2:7">
      <c r="B931" s="100">
        <v>68</v>
      </c>
      <c r="C931" s="95" t="e">
        <f t="shared" si="76"/>
        <v>#NUM!</v>
      </c>
      <c r="D931" s="95" t="e">
        <f t="shared" si="77"/>
        <v>#NUM!</v>
      </c>
      <c r="E931" s="418" t="e">
        <f t="shared" si="78"/>
        <v>#NUM!</v>
      </c>
      <c r="F931" s="95" t="e">
        <f t="shared" si="79"/>
        <v>#NUM!</v>
      </c>
      <c r="G931" s="102" t="e">
        <f t="shared" si="80"/>
        <v>#NUM!</v>
      </c>
    </row>
    <row r="932" spans="2:7">
      <c r="B932" s="100">
        <v>69</v>
      </c>
      <c r="C932" s="95" t="e">
        <f t="shared" si="76"/>
        <v>#NUM!</v>
      </c>
      <c r="D932" s="95" t="e">
        <f t="shared" si="77"/>
        <v>#NUM!</v>
      </c>
      <c r="E932" s="418" t="e">
        <f t="shared" si="78"/>
        <v>#NUM!</v>
      </c>
      <c r="F932" s="95" t="e">
        <f t="shared" si="79"/>
        <v>#NUM!</v>
      </c>
      <c r="G932" s="102" t="e">
        <f t="shared" si="80"/>
        <v>#NUM!</v>
      </c>
    </row>
    <row r="933" spans="2:7">
      <c r="B933" s="100">
        <v>70</v>
      </c>
      <c r="C933" s="95" t="e">
        <f t="shared" si="76"/>
        <v>#NUM!</v>
      </c>
      <c r="D933" s="95" t="e">
        <f t="shared" si="77"/>
        <v>#NUM!</v>
      </c>
      <c r="E933" s="418" t="e">
        <f t="shared" si="78"/>
        <v>#NUM!</v>
      </c>
      <c r="F933" s="95" t="e">
        <f t="shared" si="79"/>
        <v>#NUM!</v>
      </c>
      <c r="G933" s="102" t="e">
        <f t="shared" si="80"/>
        <v>#NUM!</v>
      </c>
    </row>
    <row r="934" spans="2:7">
      <c r="B934" s="100">
        <v>71</v>
      </c>
      <c r="C934" s="95" t="e">
        <f t="shared" si="76"/>
        <v>#NUM!</v>
      </c>
      <c r="D934" s="95" t="e">
        <f t="shared" si="77"/>
        <v>#NUM!</v>
      </c>
      <c r="E934" s="418" t="e">
        <f t="shared" si="78"/>
        <v>#NUM!</v>
      </c>
      <c r="F934" s="95" t="e">
        <f t="shared" si="79"/>
        <v>#NUM!</v>
      </c>
      <c r="G934" s="102" t="e">
        <f t="shared" si="80"/>
        <v>#NUM!</v>
      </c>
    </row>
    <row r="935" spans="2:7">
      <c r="B935" s="100">
        <v>72</v>
      </c>
      <c r="C935" s="95" t="e">
        <f t="shared" si="76"/>
        <v>#NUM!</v>
      </c>
      <c r="D935" s="95" t="e">
        <f t="shared" si="77"/>
        <v>#NUM!</v>
      </c>
      <c r="E935" s="418" t="e">
        <f t="shared" si="78"/>
        <v>#NUM!</v>
      </c>
      <c r="F935" s="95" t="e">
        <f t="shared" si="79"/>
        <v>#NUM!</v>
      </c>
      <c r="G935" s="102" t="e">
        <f t="shared" si="80"/>
        <v>#NUM!</v>
      </c>
    </row>
    <row r="936" spans="2:7">
      <c r="B936" s="100">
        <v>73</v>
      </c>
      <c r="C936" s="95" t="e">
        <f t="shared" si="76"/>
        <v>#NUM!</v>
      </c>
      <c r="D936" s="95" t="e">
        <f t="shared" si="77"/>
        <v>#NUM!</v>
      </c>
      <c r="E936" s="418" t="e">
        <f t="shared" si="78"/>
        <v>#NUM!</v>
      </c>
      <c r="F936" s="95" t="e">
        <f t="shared" si="79"/>
        <v>#NUM!</v>
      </c>
      <c r="G936" s="102" t="e">
        <f t="shared" si="80"/>
        <v>#NUM!</v>
      </c>
    </row>
    <row r="937" spans="2:7">
      <c r="B937" s="100">
        <v>74</v>
      </c>
      <c r="C937" s="95" t="e">
        <f t="shared" si="76"/>
        <v>#NUM!</v>
      </c>
      <c r="D937" s="95" t="e">
        <f t="shared" si="77"/>
        <v>#NUM!</v>
      </c>
      <c r="E937" s="418" t="e">
        <f t="shared" si="78"/>
        <v>#NUM!</v>
      </c>
      <c r="F937" s="95" t="e">
        <f t="shared" si="79"/>
        <v>#NUM!</v>
      </c>
      <c r="G937" s="102" t="e">
        <f t="shared" si="80"/>
        <v>#NUM!</v>
      </c>
    </row>
    <row r="938" spans="2:7">
      <c r="B938" s="100">
        <v>75</v>
      </c>
      <c r="C938" s="95" t="e">
        <f t="shared" si="76"/>
        <v>#NUM!</v>
      </c>
      <c r="D938" s="95" t="e">
        <f t="shared" si="77"/>
        <v>#NUM!</v>
      </c>
      <c r="E938" s="418" t="e">
        <f t="shared" si="78"/>
        <v>#NUM!</v>
      </c>
      <c r="F938" s="95" t="e">
        <f t="shared" si="79"/>
        <v>#NUM!</v>
      </c>
      <c r="G938" s="102" t="e">
        <f t="shared" si="80"/>
        <v>#NUM!</v>
      </c>
    </row>
    <row r="939" spans="2:7">
      <c r="B939" s="100">
        <v>76</v>
      </c>
      <c r="C939" s="95" t="e">
        <f t="shared" si="76"/>
        <v>#NUM!</v>
      </c>
      <c r="D939" s="95" t="e">
        <f t="shared" si="77"/>
        <v>#NUM!</v>
      </c>
      <c r="E939" s="418" t="e">
        <f t="shared" si="78"/>
        <v>#NUM!</v>
      </c>
      <c r="F939" s="95" t="e">
        <f t="shared" si="79"/>
        <v>#NUM!</v>
      </c>
      <c r="G939" s="102" t="e">
        <f t="shared" si="80"/>
        <v>#NUM!</v>
      </c>
    </row>
    <row r="940" spans="2:7">
      <c r="B940" s="100">
        <v>77</v>
      </c>
      <c r="C940" s="95" t="e">
        <f t="shared" si="76"/>
        <v>#NUM!</v>
      </c>
      <c r="D940" s="95" t="e">
        <f t="shared" si="77"/>
        <v>#NUM!</v>
      </c>
      <c r="E940" s="418" t="e">
        <f t="shared" si="78"/>
        <v>#NUM!</v>
      </c>
      <c r="F940" s="95" t="e">
        <f t="shared" si="79"/>
        <v>#NUM!</v>
      </c>
      <c r="G940" s="102" t="e">
        <f t="shared" si="80"/>
        <v>#NUM!</v>
      </c>
    </row>
    <row r="941" spans="2:7">
      <c r="B941" s="100">
        <v>78</v>
      </c>
      <c r="C941" s="95" t="e">
        <f t="shared" si="76"/>
        <v>#NUM!</v>
      </c>
      <c r="D941" s="95" t="e">
        <f t="shared" si="77"/>
        <v>#NUM!</v>
      </c>
      <c r="E941" s="418" t="e">
        <f t="shared" si="78"/>
        <v>#NUM!</v>
      </c>
      <c r="F941" s="95" t="e">
        <f t="shared" si="79"/>
        <v>#NUM!</v>
      </c>
      <c r="G941" s="102" t="e">
        <f t="shared" si="80"/>
        <v>#NUM!</v>
      </c>
    </row>
    <row r="942" spans="2:7">
      <c r="B942" s="100">
        <v>79</v>
      </c>
      <c r="C942" s="95" t="e">
        <f t="shared" si="76"/>
        <v>#NUM!</v>
      </c>
      <c r="D942" s="95" t="e">
        <f t="shared" si="77"/>
        <v>#NUM!</v>
      </c>
      <c r="E942" s="418" t="e">
        <f t="shared" si="78"/>
        <v>#NUM!</v>
      </c>
      <c r="F942" s="95" t="e">
        <f t="shared" si="79"/>
        <v>#NUM!</v>
      </c>
      <c r="G942" s="102" t="e">
        <f t="shared" si="80"/>
        <v>#NUM!</v>
      </c>
    </row>
    <row r="943" spans="2:7">
      <c r="B943" s="100">
        <v>80</v>
      </c>
      <c r="C943" s="95" t="e">
        <f t="shared" si="76"/>
        <v>#NUM!</v>
      </c>
      <c r="D943" s="95" t="e">
        <f t="shared" si="77"/>
        <v>#NUM!</v>
      </c>
      <c r="E943" s="418" t="e">
        <f t="shared" si="78"/>
        <v>#NUM!</v>
      </c>
      <c r="F943" s="95" t="e">
        <f t="shared" si="79"/>
        <v>#NUM!</v>
      </c>
      <c r="G943" s="102" t="e">
        <f t="shared" si="80"/>
        <v>#NUM!</v>
      </c>
    </row>
    <row r="944" spans="2:7">
      <c r="B944" s="100">
        <v>81</v>
      </c>
      <c r="C944" s="95" t="e">
        <f t="shared" si="76"/>
        <v>#NUM!</v>
      </c>
      <c r="D944" s="95" t="e">
        <f t="shared" si="77"/>
        <v>#NUM!</v>
      </c>
      <c r="E944" s="418" t="e">
        <f t="shared" si="78"/>
        <v>#NUM!</v>
      </c>
      <c r="F944" s="95" t="e">
        <f t="shared" si="79"/>
        <v>#NUM!</v>
      </c>
      <c r="G944" s="102" t="e">
        <f t="shared" si="80"/>
        <v>#NUM!</v>
      </c>
    </row>
    <row r="945" spans="2:7">
      <c r="B945" s="100">
        <v>82</v>
      </c>
      <c r="C945" s="95" t="e">
        <f t="shared" si="76"/>
        <v>#NUM!</v>
      </c>
      <c r="D945" s="95" t="e">
        <f t="shared" si="77"/>
        <v>#NUM!</v>
      </c>
      <c r="E945" s="418" t="e">
        <f t="shared" si="78"/>
        <v>#NUM!</v>
      </c>
      <c r="F945" s="95" t="e">
        <f t="shared" si="79"/>
        <v>#NUM!</v>
      </c>
      <c r="G945" s="102" t="e">
        <f t="shared" si="80"/>
        <v>#NUM!</v>
      </c>
    </row>
    <row r="946" spans="2:7">
      <c r="B946" s="100">
        <v>83</v>
      </c>
      <c r="C946" s="95" t="e">
        <f t="shared" si="76"/>
        <v>#NUM!</v>
      </c>
      <c r="D946" s="95" t="e">
        <f t="shared" si="77"/>
        <v>#NUM!</v>
      </c>
      <c r="E946" s="418" t="e">
        <f t="shared" si="78"/>
        <v>#NUM!</v>
      </c>
      <c r="F946" s="95" t="e">
        <f t="shared" si="79"/>
        <v>#NUM!</v>
      </c>
      <c r="G946" s="102" t="e">
        <f t="shared" si="80"/>
        <v>#NUM!</v>
      </c>
    </row>
    <row r="947" spans="2:7">
      <c r="B947" s="100">
        <v>84</v>
      </c>
      <c r="C947" s="95" t="e">
        <f t="shared" si="76"/>
        <v>#NUM!</v>
      </c>
      <c r="D947" s="95" t="e">
        <f t="shared" si="77"/>
        <v>#NUM!</v>
      </c>
      <c r="E947" s="418" t="e">
        <f t="shared" si="78"/>
        <v>#NUM!</v>
      </c>
      <c r="F947" s="95" t="e">
        <f t="shared" si="79"/>
        <v>#NUM!</v>
      </c>
      <c r="G947" s="102" t="e">
        <f t="shared" si="80"/>
        <v>#NUM!</v>
      </c>
    </row>
    <row r="948" spans="2:7">
      <c r="B948" s="100">
        <v>85</v>
      </c>
      <c r="C948" s="95" t="e">
        <f t="shared" si="76"/>
        <v>#NUM!</v>
      </c>
      <c r="D948" s="95" t="e">
        <f t="shared" si="77"/>
        <v>#NUM!</v>
      </c>
      <c r="E948" s="418" t="e">
        <f t="shared" si="78"/>
        <v>#NUM!</v>
      </c>
      <c r="F948" s="95" t="e">
        <f t="shared" si="79"/>
        <v>#NUM!</v>
      </c>
      <c r="G948" s="102" t="e">
        <f t="shared" si="80"/>
        <v>#NUM!</v>
      </c>
    </row>
    <row r="949" spans="2:7">
      <c r="B949" s="100">
        <v>86</v>
      </c>
      <c r="C949" s="95" t="e">
        <f t="shared" si="76"/>
        <v>#NUM!</v>
      </c>
      <c r="D949" s="95" t="e">
        <f t="shared" si="77"/>
        <v>#NUM!</v>
      </c>
      <c r="E949" s="418" t="e">
        <f t="shared" si="78"/>
        <v>#NUM!</v>
      </c>
      <c r="F949" s="95" t="e">
        <f t="shared" si="79"/>
        <v>#NUM!</v>
      </c>
      <c r="G949" s="102" t="e">
        <f t="shared" si="80"/>
        <v>#NUM!</v>
      </c>
    </row>
    <row r="950" spans="2:7">
      <c r="B950" s="100">
        <v>87</v>
      </c>
      <c r="C950" s="95" t="e">
        <f t="shared" si="76"/>
        <v>#NUM!</v>
      </c>
      <c r="D950" s="95" t="e">
        <f t="shared" si="77"/>
        <v>#NUM!</v>
      </c>
      <c r="E950" s="418" t="e">
        <f t="shared" si="78"/>
        <v>#NUM!</v>
      </c>
      <c r="F950" s="95" t="e">
        <f t="shared" si="79"/>
        <v>#NUM!</v>
      </c>
      <c r="G950" s="102" t="e">
        <f t="shared" si="80"/>
        <v>#NUM!</v>
      </c>
    </row>
    <row r="951" spans="2:7">
      <c r="B951" s="100">
        <v>88</v>
      </c>
      <c r="C951" s="95" t="e">
        <f t="shared" si="76"/>
        <v>#NUM!</v>
      </c>
      <c r="D951" s="95" t="e">
        <f t="shared" si="77"/>
        <v>#NUM!</v>
      </c>
      <c r="E951" s="418" t="e">
        <f t="shared" si="78"/>
        <v>#NUM!</v>
      </c>
      <c r="F951" s="95" t="e">
        <f t="shared" si="79"/>
        <v>#NUM!</v>
      </c>
      <c r="G951" s="102" t="e">
        <f t="shared" si="80"/>
        <v>#NUM!</v>
      </c>
    </row>
    <row r="952" spans="2:7">
      <c r="B952" s="100">
        <v>89</v>
      </c>
      <c r="C952" s="95" t="e">
        <f t="shared" si="76"/>
        <v>#NUM!</v>
      </c>
      <c r="D952" s="95" t="e">
        <f t="shared" si="77"/>
        <v>#NUM!</v>
      </c>
      <c r="E952" s="418" t="e">
        <f t="shared" si="78"/>
        <v>#NUM!</v>
      </c>
      <c r="F952" s="95" t="e">
        <f t="shared" si="79"/>
        <v>#NUM!</v>
      </c>
      <c r="G952" s="102" t="e">
        <f t="shared" si="80"/>
        <v>#NUM!</v>
      </c>
    </row>
    <row r="953" spans="2:7">
      <c r="B953" s="100">
        <v>90</v>
      </c>
      <c r="C953" s="95" t="e">
        <f t="shared" si="76"/>
        <v>#NUM!</v>
      </c>
      <c r="D953" s="95" t="e">
        <f t="shared" si="77"/>
        <v>#NUM!</v>
      </c>
      <c r="E953" s="418" t="e">
        <f t="shared" si="78"/>
        <v>#NUM!</v>
      </c>
      <c r="F953" s="95" t="e">
        <f t="shared" si="79"/>
        <v>#NUM!</v>
      </c>
      <c r="G953" s="102" t="e">
        <f t="shared" si="80"/>
        <v>#NUM!</v>
      </c>
    </row>
    <row r="954" spans="2:7">
      <c r="B954" s="100">
        <v>91</v>
      </c>
      <c r="C954" s="95" t="e">
        <f t="shared" si="76"/>
        <v>#NUM!</v>
      </c>
      <c r="D954" s="95" t="e">
        <f t="shared" si="77"/>
        <v>#NUM!</v>
      </c>
      <c r="E954" s="418" t="e">
        <f t="shared" si="78"/>
        <v>#NUM!</v>
      </c>
      <c r="F954" s="95" t="e">
        <f t="shared" si="79"/>
        <v>#NUM!</v>
      </c>
      <c r="G954" s="102" t="e">
        <f t="shared" si="80"/>
        <v>#NUM!</v>
      </c>
    </row>
    <row r="955" spans="2:7">
      <c r="B955" s="100">
        <v>92</v>
      </c>
      <c r="C955" s="95" t="e">
        <f t="shared" si="76"/>
        <v>#NUM!</v>
      </c>
      <c r="D955" s="95" t="e">
        <f t="shared" si="77"/>
        <v>#NUM!</v>
      </c>
      <c r="E955" s="418" t="e">
        <f t="shared" si="78"/>
        <v>#NUM!</v>
      </c>
      <c r="F955" s="95" t="e">
        <f t="shared" si="79"/>
        <v>#NUM!</v>
      </c>
      <c r="G955" s="102" t="e">
        <f t="shared" si="80"/>
        <v>#NUM!</v>
      </c>
    </row>
    <row r="956" spans="2:7">
      <c r="B956" s="100">
        <v>93</v>
      </c>
      <c r="C956" s="95" t="e">
        <f t="shared" si="76"/>
        <v>#NUM!</v>
      </c>
      <c r="D956" s="95" t="e">
        <f t="shared" si="77"/>
        <v>#NUM!</v>
      </c>
      <c r="E956" s="418" t="e">
        <f t="shared" si="78"/>
        <v>#NUM!</v>
      </c>
      <c r="F956" s="95" t="e">
        <f t="shared" si="79"/>
        <v>#NUM!</v>
      </c>
      <c r="G956" s="102" t="e">
        <f t="shared" si="80"/>
        <v>#NUM!</v>
      </c>
    </row>
    <row r="957" spans="2:7">
      <c r="B957" s="100">
        <v>94</v>
      </c>
      <c r="C957" s="95" t="e">
        <f t="shared" si="76"/>
        <v>#NUM!</v>
      </c>
      <c r="D957" s="95" t="e">
        <f t="shared" si="77"/>
        <v>#NUM!</v>
      </c>
      <c r="E957" s="418" t="e">
        <f t="shared" si="78"/>
        <v>#NUM!</v>
      </c>
      <c r="F957" s="95" t="e">
        <f t="shared" si="79"/>
        <v>#NUM!</v>
      </c>
      <c r="G957" s="102" t="e">
        <f t="shared" si="80"/>
        <v>#NUM!</v>
      </c>
    </row>
    <row r="958" spans="2:7">
      <c r="B958" s="100">
        <v>95</v>
      </c>
      <c r="C958" s="95" t="e">
        <f t="shared" si="76"/>
        <v>#NUM!</v>
      </c>
      <c r="D958" s="95" t="e">
        <f t="shared" si="77"/>
        <v>#NUM!</v>
      </c>
      <c r="E958" s="418" t="e">
        <f t="shared" si="78"/>
        <v>#NUM!</v>
      </c>
      <c r="F958" s="95" t="e">
        <f t="shared" si="79"/>
        <v>#NUM!</v>
      </c>
      <c r="G958" s="102" t="e">
        <f t="shared" si="80"/>
        <v>#NUM!</v>
      </c>
    </row>
    <row r="959" spans="2:7">
      <c r="B959" s="100">
        <v>96</v>
      </c>
      <c r="C959" s="95" t="e">
        <f t="shared" si="76"/>
        <v>#NUM!</v>
      </c>
      <c r="D959" s="95" t="e">
        <f t="shared" si="77"/>
        <v>#NUM!</v>
      </c>
      <c r="E959" s="418" t="e">
        <f t="shared" si="78"/>
        <v>#NUM!</v>
      </c>
      <c r="F959" s="95" t="e">
        <f t="shared" si="79"/>
        <v>#NUM!</v>
      </c>
      <c r="G959" s="102" t="e">
        <f t="shared" si="80"/>
        <v>#NUM!</v>
      </c>
    </row>
    <row r="960" spans="2:7">
      <c r="B960" s="100">
        <v>97</v>
      </c>
      <c r="C960" s="95" t="e">
        <f t="shared" si="76"/>
        <v>#NUM!</v>
      </c>
      <c r="D960" s="95" t="e">
        <f t="shared" si="77"/>
        <v>#NUM!</v>
      </c>
      <c r="E960" s="418" t="e">
        <f t="shared" si="78"/>
        <v>#NUM!</v>
      </c>
      <c r="F960" s="95" t="e">
        <f t="shared" si="79"/>
        <v>#NUM!</v>
      </c>
      <c r="G960" s="102" t="e">
        <f t="shared" si="80"/>
        <v>#NUM!</v>
      </c>
    </row>
    <row r="961" spans="2:7">
      <c r="B961" s="100">
        <v>98</v>
      </c>
      <c r="C961" s="95" t="e">
        <f t="shared" si="76"/>
        <v>#NUM!</v>
      </c>
      <c r="D961" s="95" t="e">
        <f t="shared" si="77"/>
        <v>#NUM!</v>
      </c>
      <c r="E961" s="418" t="e">
        <f t="shared" si="78"/>
        <v>#NUM!</v>
      </c>
      <c r="F961" s="95" t="e">
        <f t="shared" si="79"/>
        <v>#NUM!</v>
      </c>
      <c r="G961" s="102" t="e">
        <f t="shared" si="80"/>
        <v>#NUM!</v>
      </c>
    </row>
    <row r="962" spans="2:7">
      <c r="B962" s="100">
        <v>99</v>
      </c>
      <c r="C962" s="95" t="e">
        <f t="shared" si="76"/>
        <v>#NUM!</v>
      </c>
      <c r="D962" s="95" t="e">
        <f t="shared" si="77"/>
        <v>#NUM!</v>
      </c>
      <c r="E962" s="418" t="e">
        <f t="shared" si="78"/>
        <v>#NUM!</v>
      </c>
      <c r="F962" s="95" t="e">
        <f t="shared" si="79"/>
        <v>#NUM!</v>
      </c>
      <c r="G962" s="102" t="e">
        <f t="shared" si="80"/>
        <v>#NUM!</v>
      </c>
    </row>
    <row r="963" spans="2:7">
      <c r="B963" s="100">
        <v>100</v>
      </c>
      <c r="C963" s="95" t="e">
        <f t="shared" si="76"/>
        <v>#NUM!</v>
      </c>
      <c r="D963" s="95" t="e">
        <f t="shared" si="77"/>
        <v>#NUM!</v>
      </c>
      <c r="E963" s="418" t="e">
        <f t="shared" si="78"/>
        <v>#NUM!</v>
      </c>
      <c r="F963" s="95" t="e">
        <f t="shared" si="79"/>
        <v>#NUM!</v>
      </c>
      <c r="G963" s="102" t="e">
        <f t="shared" si="80"/>
        <v>#NUM!</v>
      </c>
    </row>
    <row r="964" spans="2:7">
      <c r="B964" s="100">
        <v>101</v>
      </c>
      <c r="C964" s="95" t="e">
        <f t="shared" si="76"/>
        <v>#NUM!</v>
      </c>
      <c r="D964" s="95" t="e">
        <f t="shared" si="77"/>
        <v>#NUM!</v>
      </c>
      <c r="E964" s="418" t="e">
        <f t="shared" si="78"/>
        <v>#NUM!</v>
      </c>
      <c r="F964" s="95" t="e">
        <f t="shared" si="79"/>
        <v>#NUM!</v>
      </c>
      <c r="G964" s="102" t="e">
        <f t="shared" si="80"/>
        <v>#NUM!</v>
      </c>
    </row>
    <row r="965" spans="2:7">
      <c r="B965" s="100">
        <v>102</v>
      </c>
      <c r="C965" s="95" t="e">
        <f t="shared" si="76"/>
        <v>#NUM!</v>
      </c>
      <c r="D965" s="95" t="e">
        <f t="shared" si="77"/>
        <v>#NUM!</v>
      </c>
      <c r="E965" s="418" t="e">
        <f t="shared" si="78"/>
        <v>#NUM!</v>
      </c>
      <c r="F965" s="95" t="e">
        <f t="shared" si="79"/>
        <v>#NUM!</v>
      </c>
      <c r="G965" s="102" t="e">
        <f t="shared" si="80"/>
        <v>#NUM!</v>
      </c>
    </row>
    <row r="966" spans="2:7">
      <c r="B966" s="100">
        <v>103</v>
      </c>
      <c r="C966" s="95" t="e">
        <f t="shared" si="76"/>
        <v>#NUM!</v>
      </c>
      <c r="D966" s="95" t="e">
        <f t="shared" si="77"/>
        <v>#NUM!</v>
      </c>
      <c r="E966" s="418" t="e">
        <f t="shared" si="78"/>
        <v>#NUM!</v>
      </c>
      <c r="F966" s="95" t="e">
        <f t="shared" si="79"/>
        <v>#NUM!</v>
      </c>
      <c r="G966" s="102" t="e">
        <f t="shared" si="80"/>
        <v>#NUM!</v>
      </c>
    </row>
    <row r="967" spans="2:7">
      <c r="B967" s="100">
        <v>104</v>
      </c>
      <c r="C967" s="95" t="e">
        <f t="shared" si="76"/>
        <v>#NUM!</v>
      </c>
      <c r="D967" s="95" t="e">
        <f t="shared" si="77"/>
        <v>#NUM!</v>
      </c>
      <c r="E967" s="418" t="e">
        <f t="shared" si="78"/>
        <v>#NUM!</v>
      </c>
      <c r="F967" s="95" t="e">
        <f t="shared" si="79"/>
        <v>#NUM!</v>
      </c>
      <c r="G967" s="102" t="e">
        <f t="shared" si="80"/>
        <v>#NUM!</v>
      </c>
    </row>
    <row r="968" spans="2:7">
      <c r="B968" s="100">
        <v>105</v>
      </c>
      <c r="C968" s="95" t="e">
        <f t="shared" si="76"/>
        <v>#NUM!</v>
      </c>
      <c r="D968" s="95" t="e">
        <f t="shared" si="77"/>
        <v>#NUM!</v>
      </c>
      <c r="E968" s="418" t="e">
        <f t="shared" si="78"/>
        <v>#NUM!</v>
      </c>
      <c r="F968" s="95" t="e">
        <f t="shared" si="79"/>
        <v>#NUM!</v>
      </c>
      <c r="G968" s="102" t="e">
        <f t="shared" si="80"/>
        <v>#NUM!</v>
      </c>
    </row>
    <row r="969" spans="2:7">
      <c r="B969" s="100">
        <v>106</v>
      </c>
      <c r="C969" s="95" t="e">
        <f t="shared" si="76"/>
        <v>#NUM!</v>
      </c>
      <c r="D969" s="95" t="e">
        <f t="shared" si="77"/>
        <v>#NUM!</v>
      </c>
      <c r="E969" s="418" t="e">
        <f t="shared" si="78"/>
        <v>#NUM!</v>
      </c>
      <c r="F969" s="95" t="e">
        <f t="shared" si="79"/>
        <v>#NUM!</v>
      </c>
      <c r="G969" s="102" t="e">
        <f t="shared" si="80"/>
        <v>#NUM!</v>
      </c>
    </row>
    <row r="970" spans="2:7">
      <c r="B970" s="100">
        <v>107</v>
      </c>
      <c r="C970" s="95" t="e">
        <f t="shared" si="76"/>
        <v>#NUM!</v>
      </c>
      <c r="D970" s="95" t="e">
        <f t="shared" si="77"/>
        <v>#NUM!</v>
      </c>
      <c r="E970" s="418" t="e">
        <f t="shared" si="78"/>
        <v>#NUM!</v>
      </c>
      <c r="F970" s="95" t="e">
        <f t="shared" si="79"/>
        <v>#NUM!</v>
      </c>
      <c r="G970" s="102" t="e">
        <f t="shared" si="80"/>
        <v>#NUM!</v>
      </c>
    </row>
    <row r="971" spans="2:7">
      <c r="B971" s="100">
        <v>108</v>
      </c>
      <c r="C971" s="95" t="e">
        <f t="shared" si="76"/>
        <v>#NUM!</v>
      </c>
      <c r="D971" s="95" t="e">
        <f t="shared" si="77"/>
        <v>#NUM!</v>
      </c>
      <c r="E971" s="418" t="e">
        <f t="shared" si="78"/>
        <v>#NUM!</v>
      </c>
      <c r="F971" s="95" t="e">
        <f t="shared" si="79"/>
        <v>#NUM!</v>
      </c>
      <c r="G971" s="102" t="e">
        <f t="shared" si="80"/>
        <v>#NUM!</v>
      </c>
    </row>
    <row r="972" spans="2:7">
      <c r="B972" s="100">
        <v>109</v>
      </c>
      <c r="C972" s="95" t="e">
        <f t="shared" si="76"/>
        <v>#NUM!</v>
      </c>
      <c r="D972" s="95" t="e">
        <f t="shared" si="77"/>
        <v>#NUM!</v>
      </c>
      <c r="E972" s="418" t="e">
        <f t="shared" si="78"/>
        <v>#NUM!</v>
      </c>
      <c r="F972" s="95" t="e">
        <f t="shared" si="79"/>
        <v>#NUM!</v>
      </c>
      <c r="G972" s="102" t="e">
        <f t="shared" si="80"/>
        <v>#NUM!</v>
      </c>
    </row>
    <row r="973" spans="2:7">
      <c r="B973" s="100">
        <v>110</v>
      </c>
      <c r="C973" s="95" t="e">
        <f t="shared" si="76"/>
        <v>#NUM!</v>
      </c>
      <c r="D973" s="95" t="e">
        <f t="shared" si="77"/>
        <v>#NUM!</v>
      </c>
      <c r="E973" s="418" t="e">
        <f t="shared" si="78"/>
        <v>#NUM!</v>
      </c>
      <c r="F973" s="95" t="e">
        <f t="shared" si="79"/>
        <v>#NUM!</v>
      </c>
      <c r="G973" s="102" t="e">
        <f t="shared" si="80"/>
        <v>#NUM!</v>
      </c>
    </row>
    <row r="974" spans="2:7">
      <c r="B974" s="100">
        <v>111</v>
      </c>
      <c r="C974" s="95" t="e">
        <f t="shared" si="76"/>
        <v>#NUM!</v>
      </c>
      <c r="D974" s="95" t="e">
        <f t="shared" si="77"/>
        <v>#NUM!</v>
      </c>
      <c r="E974" s="418" t="e">
        <f t="shared" si="78"/>
        <v>#NUM!</v>
      </c>
      <c r="F974" s="95" t="e">
        <f t="shared" si="79"/>
        <v>#NUM!</v>
      </c>
      <c r="G974" s="102" t="e">
        <f t="shared" si="80"/>
        <v>#NUM!</v>
      </c>
    </row>
    <row r="975" spans="2:7">
      <c r="B975" s="100">
        <v>112</v>
      </c>
      <c r="C975" s="95" t="e">
        <f t="shared" si="76"/>
        <v>#NUM!</v>
      </c>
      <c r="D975" s="95" t="e">
        <f t="shared" si="77"/>
        <v>#NUM!</v>
      </c>
      <c r="E975" s="418" t="e">
        <f t="shared" si="78"/>
        <v>#NUM!</v>
      </c>
      <c r="F975" s="95" t="e">
        <f t="shared" si="79"/>
        <v>#NUM!</v>
      </c>
      <c r="G975" s="102" t="e">
        <f t="shared" si="80"/>
        <v>#NUM!</v>
      </c>
    </row>
    <row r="976" spans="2:7">
      <c r="B976" s="100">
        <v>113</v>
      </c>
      <c r="C976" s="95" t="e">
        <f t="shared" si="76"/>
        <v>#NUM!</v>
      </c>
      <c r="D976" s="95" t="e">
        <f t="shared" si="77"/>
        <v>#NUM!</v>
      </c>
      <c r="E976" s="418" t="e">
        <f t="shared" si="78"/>
        <v>#NUM!</v>
      </c>
      <c r="F976" s="95" t="e">
        <f t="shared" si="79"/>
        <v>#NUM!</v>
      </c>
      <c r="G976" s="102" t="e">
        <f t="shared" si="80"/>
        <v>#NUM!</v>
      </c>
    </row>
    <row r="977" spans="2:7">
      <c r="B977" s="100">
        <v>114</v>
      </c>
      <c r="C977" s="95" t="e">
        <f t="shared" si="76"/>
        <v>#NUM!</v>
      </c>
      <c r="D977" s="95" t="e">
        <f t="shared" si="77"/>
        <v>#NUM!</v>
      </c>
      <c r="E977" s="418" t="e">
        <f t="shared" si="78"/>
        <v>#NUM!</v>
      </c>
      <c r="F977" s="95" t="e">
        <f t="shared" si="79"/>
        <v>#NUM!</v>
      </c>
      <c r="G977" s="102" t="e">
        <f t="shared" si="80"/>
        <v>#NUM!</v>
      </c>
    </row>
    <row r="978" spans="2:7">
      <c r="B978" s="100">
        <v>115</v>
      </c>
      <c r="C978" s="95" t="e">
        <f t="shared" si="76"/>
        <v>#NUM!</v>
      </c>
      <c r="D978" s="95" t="e">
        <f t="shared" si="77"/>
        <v>#NUM!</v>
      </c>
      <c r="E978" s="418" t="e">
        <f t="shared" si="78"/>
        <v>#NUM!</v>
      </c>
      <c r="F978" s="95" t="e">
        <f t="shared" si="79"/>
        <v>#NUM!</v>
      </c>
      <c r="G978" s="102" t="e">
        <f t="shared" si="80"/>
        <v>#NUM!</v>
      </c>
    </row>
    <row r="979" spans="2:7">
      <c r="B979" s="100">
        <v>116</v>
      </c>
      <c r="C979" s="95" t="e">
        <f t="shared" si="76"/>
        <v>#NUM!</v>
      </c>
      <c r="D979" s="95" t="e">
        <f t="shared" si="77"/>
        <v>#NUM!</v>
      </c>
      <c r="E979" s="418" t="e">
        <f t="shared" si="78"/>
        <v>#NUM!</v>
      </c>
      <c r="F979" s="95" t="e">
        <f t="shared" si="79"/>
        <v>#NUM!</v>
      </c>
      <c r="G979" s="102" t="e">
        <f t="shared" si="80"/>
        <v>#NUM!</v>
      </c>
    </row>
    <row r="980" spans="2:7">
      <c r="B980" s="100">
        <v>117</v>
      </c>
      <c r="C980" s="95" t="e">
        <f t="shared" si="76"/>
        <v>#NUM!</v>
      </c>
      <c r="D980" s="95" t="e">
        <f t="shared" si="77"/>
        <v>#NUM!</v>
      </c>
      <c r="E980" s="418" t="e">
        <f t="shared" si="78"/>
        <v>#NUM!</v>
      </c>
      <c r="F980" s="95" t="e">
        <f t="shared" si="79"/>
        <v>#NUM!</v>
      </c>
      <c r="G980" s="102" t="e">
        <f t="shared" si="80"/>
        <v>#NUM!</v>
      </c>
    </row>
    <row r="981" spans="2:7">
      <c r="B981" s="100">
        <v>118</v>
      </c>
      <c r="C981" s="95" t="e">
        <f t="shared" si="76"/>
        <v>#NUM!</v>
      </c>
      <c r="D981" s="95" t="e">
        <f t="shared" si="77"/>
        <v>#NUM!</v>
      </c>
      <c r="E981" s="418" t="e">
        <f t="shared" si="78"/>
        <v>#NUM!</v>
      </c>
      <c r="F981" s="95" t="e">
        <f t="shared" si="79"/>
        <v>#NUM!</v>
      </c>
      <c r="G981" s="102" t="e">
        <f t="shared" si="80"/>
        <v>#NUM!</v>
      </c>
    </row>
    <row r="982" spans="2:7">
      <c r="B982" s="100">
        <v>119</v>
      </c>
      <c r="C982" s="95" t="e">
        <f t="shared" si="76"/>
        <v>#NUM!</v>
      </c>
      <c r="D982" s="95" t="e">
        <f t="shared" si="77"/>
        <v>#NUM!</v>
      </c>
      <c r="E982" s="418" t="e">
        <f t="shared" si="78"/>
        <v>#NUM!</v>
      </c>
      <c r="F982" s="95" t="e">
        <f t="shared" si="79"/>
        <v>#NUM!</v>
      </c>
      <c r="G982" s="102" t="e">
        <f t="shared" si="80"/>
        <v>#NUM!</v>
      </c>
    </row>
    <row r="983" spans="2:7">
      <c r="B983" s="100">
        <v>120</v>
      </c>
      <c r="C983" s="95" t="e">
        <f t="shared" si="76"/>
        <v>#NUM!</v>
      </c>
      <c r="D983" s="95" t="e">
        <f t="shared" si="77"/>
        <v>#NUM!</v>
      </c>
      <c r="E983" s="418" t="e">
        <f t="shared" si="78"/>
        <v>#NUM!</v>
      </c>
      <c r="F983" s="95" t="e">
        <f t="shared" si="79"/>
        <v>#NUM!</v>
      </c>
      <c r="G983" s="102" t="e">
        <f t="shared" si="80"/>
        <v>#NUM!</v>
      </c>
    </row>
    <row r="984" spans="2:7">
      <c r="B984" s="100">
        <v>121</v>
      </c>
      <c r="C984" s="95" t="e">
        <f t="shared" si="76"/>
        <v>#NUM!</v>
      </c>
      <c r="D984" s="95" t="e">
        <f t="shared" si="77"/>
        <v>#NUM!</v>
      </c>
      <c r="E984" s="418" t="e">
        <f t="shared" si="78"/>
        <v>#NUM!</v>
      </c>
      <c r="F984" s="95" t="e">
        <f t="shared" si="79"/>
        <v>#NUM!</v>
      </c>
      <c r="G984" s="102" t="e">
        <f t="shared" si="80"/>
        <v>#NUM!</v>
      </c>
    </row>
    <row r="985" spans="2:7">
      <c r="B985" s="100">
        <v>122</v>
      </c>
      <c r="C985" s="95" t="e">
        <f t="shared" si="76"/>
        <v>#NUM!</v>
      </c>
      <c r="D985" s="95" t="e">
        <f t="shared" si="77"/>
        <v>#NUM!</v>
      </c>
      <c r="E985" s="418" t="e">
        <f t="shared" si="78"/>
        <v>#NUM!</v>
      </c>
      <c r="F985" s="95" t="e">
        <f t="shared" si="79"/>
        <v>#NUM!</v>
      </c>
      <c r="G985" s="102" t="e">
        <f t="shared" si="80"/>
        <v>#NUM!</v>
      </c>
    </row>
    <row r="986" spans="2:7">
      <c r="B986" s="100">
        <v>123</v>
      </c>
      <c r="C986" s="95" t="e">
        <f t="shared" si="76"/>
        <v>#NUM!</v>
      </c>
      <c r="D986" s="95" t="e">
        <f t="shared" si="77"/>
        <v>#NUM!</v>
      </c>
      <c r="E986" s="418" t="e">
        <f t="shared" si="78"/>
        <v>#NUM!</v>
      </c>
      <c r="F986" s="95" t="e">
        <f t="shared" si="79"/>
        <v>#NUM!</v>
      </c>
      <c r="G986" s="102" t="e">
        <f t="shared" si="80"/>
        <v>#NUM!</v>
      </c>
    </row>
    <row r="987" spans="2:7">
      <c r="B987" s="100">
        <v>124</v>
      </c>
      <c r="C987" s="95" t="e">
        <f t="shared" si="76"/>
        <v>#NUM!</v>
      </c>
      <c r="D987" s="95" t="e">
        <f t="shared" si="77"/>
        <v>#NUM!</v>
      </c>
      <c r="E987" s="418" t="e">
        <f t="shared" si="78"/>
        <v>#NUM!</v>
      </c>
      <c r="F987" s="95" t="e">
        <f t="shared" si="79"/>
        <v>#NUM!</v>
      </c>
      <c r="G987" s="102" t="e">
        <f t="shared" si="80"/>
        <v>#NUM!</v>
      </c>
    </row>
    <row r="988" spans="2:7">
      <c r="B988" s="100">
        <v>125</v>
      </c>
      <c r="C988" s="95" t="e">
        <f t="shared" si="76"/>
        <v>#NUM!</v>
      </c>
      <c r="D988" s="95" t="e">
        <f t="shared" si="77"/>
        <v>#NUM!</v>
      </c>
      <c r="E988" s="418" t="e">
        <f t="shared" si="78"/>
        <v>#NUM!</v>
      </c>
      <c r="F988" s="95" t="e">
        <f t="shared" si="79"/>
        <v>#NUM!</v>
      </c>
      <c r="G988" s="102" t="e">
        <f t="shared" si="80"/>
        <v>#NUM!</v>
      </c>
    </row>
    <row r="989" spans="2:7">
      <c r="B989" s="100">
        <v>126</v>
      </c>
      <c r="C989" s="95" t="e">
        <f t="shared" si="76"/>
        <v>#NUM!</v>
      </c>
      <c r="D989" s="95" t="e">
        <f t="shared" si="77"/>
        <v>#NUM!</v>
      </c>
      <c r="E989" s="418" t="e">
        <f t="shared" si="78"/>
        <v>#NUM!</v>
      </c>
      <c r="F989" s="95" t="e">
        <f t="shared" si="79"/>
        <v>#NUM!</v>
      </c>
      <c r="G989" s="102" t="e">
        <f t="shared" si="80"/>
        <v>#NUM!</v>
      </c>
    </row>
    <row r="990" spans="2:7">
      <c r="B990" s="100">
        <v>127</v>
      </c>
      <c r="C990" s="95" t="e">
        <f t="shared" si="76"/>
        <v>#NUM!</v>
      </c>
      <c r="D990" s="95" t="e">
        <f t="shared" si="77"/>
        <v>#NUM!</v>
      </c>
      <c r="E990" s="418" t="e">
        <f t="shared" si="78"/>
        <v>#NUM!</v>
      </c>
      <c r="F990" s="95" t="e">
        <f t="shared" si="79"/>
        <v>#NUM!</v>
      </c>
      <c r="G990" s="102" t="e">
        <f t="shared" si="80"/>
        <v>#NUM!</v>
      </c>
    </row>
    <row r="991" spans="2:7">
      <c r="B991" s="100">
        <v>128</v>
      </c>
      <c r="C991" s="95" t="e">
        <f t="shared" si="76"/>
        <v>#NUM!</v>
      </c>
      <c r="D991" s="95" t="e">
        <f t="shared" si="77"/>
        <v>#NUM!</v>
      </c>
      <c r="E991" s="418" t="e">
        <f t="shared" si="78"/>
        <v>#NUM!</v>
      </c>
      <c r="F991" s="95" t="e">
        <f t="shared" si="79"/>
        <v>#NUM!</v>
      </c>
      <c r="G991" s="102" t="e">
        <f t="shared" si="80"/>
        <v>#NUM!</v>
      </c>
    </row>
    <row r="992" spans="2:7">
      <c r="B992" s="100">
        <v>129</v>
      </c>
      <c r="C992" s="95" t="e">
        <f t="shared" si="76"/>
        <v>#NUM!</v>
      </c>
      <c r="D992" s="95" t="e">
        <f t="shared" si="77"/>
        <v>#NUM!</v>
      </c>
      <c r="E992" s="418"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418"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418" t="e">
        <f t="shared" si="83"/>
        <v>#NUM!</v>
      </c>
      <c r="F994" s="95" t="e">
        <f t="shared" si="84"/>
        <v>#NUM!</v>
      </c>
      <c r="G994" s="102" t="e">
        <f t="shared" si="85"/>
        <v>#NUM!</v>
      </c>
    </row>
    <row r="995" spans="2:7">
      <c r="B995" s="100">
        <v>132</v>
      </c>
      <c r="C995" s="95" t="e">
        <f t="shared" si="81"/>
        <v>#NUM!</v>
      </c>
      <c r="D995" s="95" t="e">
        <f t="shared" si="82"/>
        <v>#NUM!</v>
      </c>
      <c r="E995" s="418" t="e">
        <f t="shared" si="83"/>
        <v>#NUM!</v>
      </c>
      <c r="F995" s="95" t="e">
        <f t="shared" si="84"/>
        <v>#NUM!</v>
      </c>
      <c r="G995" s="102" t="e">
        <f t="shared" si="85"/>
        <v>#NUM!</v>
      </c>
    </row>
    <row r="996" spans="2:7">
      <c r="B996" s="100">
        <v>133</v>
      </c>
      <c r="C996" s="95" t="e">
        <f t="shared" si="81"/>
        <v>#NUM!</v>
      </c>
      <c r="D996" s="95" t="e">
        <f t="shared" si="82"/>
        <v>#NUM!</v>
      </c>
      <c r="E996" s="418" t="e">
        <f t="shared" si="83"/>
        <v>#NUM!</v>
      </c>
      <c r="F996" s="95" t="e">
        <f t="shared" si="84"/>
        <v>#NUM!</v>
      </c>
      <c r="G996" s="102" t="e">
        <f t="shared" si="85"/>
        <v>#NUM!</v>
      </c>
    </row>
    <row r="997" spans="2:7">
      <c r="B997" s="100">
        <v>134</v>
      </c>
      <c r="C997" s="95" t="e">
        <f t="shared" si="81"/>
        <v>#NUM!</v>
      </c>
      <c r="D997" s="95" t="e">
        <f t="shared" si="82"/>
        <v>#NUM!</v>
      </c>
      <c r="E997" s="418" t="e">
        <f t="shared" si="83"/>
        <v>#NUM!</v>
      </c>
      <c r="F997" s="95" t="e">
        <f t="shared" si="84"/>
        <v>#NUM!</v>
      </c>
      <c r="G997" s="102" t="e">
        <f t="shared" si="85"/>
        <v>#NUM!</v>
      </c>
    </row>
    <row r="998" spans="2:7">
      <c r="B998" s="100">
        <v>135</v>
      </c>
      <c r="C998" s="95" t="e">
        <f t="shared" si="81"/>
        <v>#NUM!</v>
      </c>
      <c r="D998" s="95" t="e">
        <f t="shared" si="82"/>
        <v>#NUM!</v>
      </c>
      <c r="E998" s="418" t="e">
        <f t="shared" si="83"/>
        <v>#NUM!</v>
      </c>
      <c r="F998" s="95" t="e">
        <f t="shared" si="84"/>
        <v>#NUM!</v>
      </c>
      <c r="G998" s="102" t="e">
        <f t="shared" si="85"/>
        <v>#NUM!</v>
      </c>
    </row>
    <row r="999" spans="2:7">
      <c r="B999" s="100">
        <v>136</v>
      </c>
      <c r="C999" s="95" t="e">
        <f t="shared" si="81"/>
        <v>#NUM!</v>
      </c>
      <c r="D999" s="95" t="e">
        <f t="shared" si="82"/>
        <v>#NUM!</v>
      </c>
      <c r="E999" s="418" t="e">
        <f t="shared" si="83"/>
        <v>#NUM!</v>
      </c>
      <c r="F999" s="95" t="e">
        <f t="shared" si="84"/>
        <v>#NUM!</v>
      </c>
      <c r="G999" s="102" t="e">
        <f t="shared" si="85"/>
        <v>#NUM!</v>
      </c>
    </row>
    <row r="1000" spans="2:7">
      <c r="B1000" s="100">
        <v>137</v>
      </c>
      <c r="C1000" s="95" t="e">
        <f t="shared" si="81"/>
        <v>#NUM!</v>
      </c>
      <c r="D1000" s="95" t="e">
        <f t="shared" si="82"/>
        <v>#NUM!</v>
      </c>
      <c r="E1000" s="418" t="e">
        <f t="shared" si="83"/>
        <v>#NUM!</v>
      </c>
      <c r="F1000" s="95" t="e">
        <f t="shared" si="84"/>
        <v>#NUM!</v>
      </c>
      <c r="G1000" s="102" t="e">
        <f t="shared" si="85"/>
        <v>#NUM!</v>
      </c>
    </row>
    <row r="1001" spans="2:7">
      <c r="B1001" s="100">
        <v>138</v>
      </c>
      <c r="C1001" s="95" t="e">
        <f t="shared" si="81"/>
        <v>#NUM!</v>
      </c>
      <c r="D1001" s="95" t="e">
        <f t="shared" si="82"/>
        <v>#NUM!</v>
      </c>
      <c r="E1001" s="418" t="e">
        <f t="shared" si="83"/>
        <v>#NUM!</v>
      </c>
      <c r="F1001" s="95" t="e">
        <f t="shared" si="84"/>
        <v>#NUM!</v>
      </c>
      <c r="G1001" s="102" t="e">
        <f t="shared" si="85"/>
        <v>#NUM!</v>
      </c>
    </row>
    <row r="1002" spans="2:7">
      <c r="B1002" s="100">
        <v>139</v>
      </c>
      <c r="C1002" s="95" t="e">
        <f t="shared" si="81"/>
        <v>#NUM!</v>
      </c>
      <c r="D1002" s="95" t="e">
        <f t="shared" si="82"/>
        <v>#NUM!</v>
      </c>
      <c r="E1002" s="418" t="e">
        <f t="shared" si="83"/>
        <v>#NUM!</v>
      </c>
      <c r="F1002" s="95" t="e">
        <f t="shared" si="84"/>
        <v>#NUM!</v>
      </c>
      <c r="G1002" s="102" t="e">
        <f t="shared" si="85"/>
        <v>#NUM!</v>
      </c>
    </row>
    <row r="1003" spans="2:7">
      <c r="B1003" s="100">
        <v>140</v>
      </c>
      <c r="C1003" s="95" t="e">
        <f t="shared" si="81"/>
        <v>#NUM!</v>
      </c>
      <c r="D1003" s="95" t="e">
        <f t="shared" si="82"/>
        <v>#NUM!</v>
      </c>
      <c r="E1003" s="418" t="e">
        <f t="shared" si="83"/>
        <v>#NUM!</v>
      </c>
      <c r="F1003" s="95" t="e">
        <f t="shared" si="84"/>
        <v>#NUM!</v>
      </c>
      <c r="G1003" s="102" t="e">
        <f t="shared" si="85"/>
        <v>#NUM!</v>
      </c>
    </row>
    <row r="1004" spans="2:7">
      <c r="B1004" s="100">
        <v>141</v>
      </c>
      <c r="C1004" s="95" t="e">
        <f t="shared" si="81"/>
        <v>#NUM!</v>
      </c>
      <c r="D1004" s="95" t="e">
        <f t="shared" si="82"/>
        <v>#NUM!</v>
      </c>
      <c r="E1004" s="418" t="e">
        <f t="shared" si="83"/>
        <v>#NUM!</v>
      </c>
      <c r="F1004" s="95" t="e">
        <f t="shared" si="84"/>
        <v>#NUM!</v>
      </c>
      <c r="G1004" s="102" t="e">
        <f t="shared" si="85"/>
        <v>#NUM!</v>
      </c>
    </row>
    <row r="1005" spans="2:7">
      <c r="B1005" s="100">
        <v>142</v>
      </c>
      <c r="C1005" s="95" t="e">
        <f t="shared" si="81"/>
        <v>#NUM!</v>
      </c>
      <c r="D1005" s="95" t="e">
        <f t="shared" si="82"/>
        <v>#NUM!</v>
      </c>
      <c r="E1005" s="418" t="e">
        <f t="shared" si="83"/>
        <v>#NUM!</v>
      </c>
      <c r="F1005" s="95" t="e">
        <f t="shared" si="84"/>
        <v>#NUM!</v>
      </c>
      <c r="G1005" s="102" t="e">
        <f t="shared" si="85"/>
        <v>#NUM!</v>
      </c>
    </row>
    <row r="1006" spans="2:7">
      <c r="B1006" s="100">
        <v>143</v>
      </c>
      <c r="C1006" s="95" t="e">
        <f t="shared" si="81"/>
        <v>#NUM!</v>
      </c>
      <c r="D1006" s="95" t="e">
        <f t="shared" si="82"/>
        <v>#NUM!</v>
      </c>
      <c r="E1006" s="418" t="e">
        <f t="shared" si="83"/>
        <v>#NUM!</v>
      </c>
      <c r="F1006" s="95" t="e">
        <f t="shared" si="84"/>
        <v>#NUM!</v>
      </c>
      <c r="G1006" s="102" t="e">
        <f t="shared" si="85"/>
        <v>#NUM!</v>
      </c>
    </row>
    <row r="1007" spans="2:7">
      <c r="B1007" s="100">
        <v>144</v>
      </c>
      <c r="C1007" s="95" t="e">
        <f t="shared" si="81"/>
        <v>#NUM!</v>
      </c>
      <c r="D1007" s="95" t="e">
        <f t="shared" si="82"/>
        <v>#NUM!</v>
      </c>
      <c r="E1007" s="418" t="e">
        <f t="shared" si="83"/>
        <v>#NUM!</v>
      </c>
      <c r="F1007" s="95" t="e">
        <f t="shared" si="84"/>
        <v>#NUM!</v>
      </c>
      <c r="G1007" s="102" t="e">
        <f t="shared" si="85"/>
        <v>#NUM!</v>
      </c>
    </row>
    <row r="1008" spans="2:7">
      <c r="B1008" s="100">
        <v>145</v>
      </c>
      <c r="C1008" s="95" t="e">
        <f t="shared" si="81"/>
        <v>#NUM!</v>
      </c>
      <c r="D1008" s="95" t="e">
        <f t="shared" si="82"/>
        <v>#NUM!</v>
      </c>
      <c r="E1008" s="418" t="e">
        <f t="shared" si="83"/>
        <v>#NUM!</v>
      </c>
      <c r="F1008" s="95" t="e">
        <f t="shared" si="84"/>
        <v>#NUM!</v>
      </c>
      <c r="G1008" s="102" t="e">
        <f t="shared" si="85"/>
        <v>#NUM!</v>
      </c>
    </row>
    <row r="1009" spans="2:7">
      <c r="B1009" s="100">
        <v>146</v>
      </c>
      <c r="C1009" s="95" t="e">
        <f t="shared" si="81"/>
        <v>#NUM!</v>
      </c>
      <c r="D1009" s="95" t="e">
        <f t="shared" si="82"/>
        <v>#NUM!</v>
      </c>
      <c r="E1009" s="418" t="e">
        <f t="shared" si="83"/>
        <v>#NUM!</v>
      </c>
      <c r="F1009" s="95" t="e">
        <f t="shared" si="84"/>
        <v>#NUM!</v>
      </c>
      <c r="G1009" s="102" t="e">
        <f t="shared" si="85"/>
        <v>#NUM!</v>
      </c>
    </row>
    <row r="1010" spans="2:7">
      <c r="B1010" s="100">
        <v>147</v>
      </c>
      <c r="C1010" s="95" t="e">
        <f t="shared" si="81"/>
        <v>#NUM!</v>
      </c>
      <c r="D1010" s="95" t="e">
        <f t="shared" si="82"/>
        <v>#NUM!</v>
      </c>
      <c r="E1010" s="418" t="e">
        <f t="shared" si="83"/>
        <v>#NUM!</v>
      </c>
      <c r="F1010" s="95" t="e">
        <f t="shared" si="84"/>
        <v>#NUM!</v>
      </c>
      <c r="G1010" s="102" t="e">
        <f t="shared" si="85"/>
        <v>#NUM!</v>
      </c>
    </row>
    <row r="1011" spans="2:7">
      <c r="B1011" s="100">
        <v>148</v>
      </c>
      <c r="C1011" s="95" t="e">
        <f t="shared" si="81"/>
        <v>#NUM!</v>
      </c>
      <c r="D1011" s="95" t="e">
        <f t="shared" si="82"/>
        <v>#NUM!</v>
      </c>
      <c r="E1011" s="418" t="e">
        <f t="shared" si="83"/>
        <v>#NUM!</v>
      </c>
      <c r="F1011" s="95" t="e">
        <f t="shared" si="84"/>
        <v>#NUM!</v>
      </c>
      <c r="G1011" s="102" t="e">
        <f t="shared" si="85"/>
        <v>#NUM!</v>
      </c>
    </row>
    <row r="1012" spans="2:7">
      <c r="B1012" s="100">
        <v>149</v>
      </c>
      <c r="C1012" s="95" t="e">
        <f t="shared" si="81"/>
        <v>#NUM!</v>
      </c>
      <c r="D1012" s="95" t="e">
        <f t="shared" si="82"/>
        <v>#NUM!</v>
      </c>
      <c r="E1012" s="418" t="e">
        <f t="shared" si="83"/>
        <v>#NUM!</v>
      </c>
      <c r="F1012" s="95" t="e">
        <f t="shared" si="84"/>
        <v>#NUM!</v>
      </c>
      <c r="G1012" s="102" t="e">
        <f t="shared" si="85"/>
        <v>#NUM!</v>
      </c>
    </row>
    <row r="1013" spans="2:7">
      <c r="B1013" s="100">
        <v>150</v>
      </c>
      <c r="C1013" s="95" t="e">
        <f t="shared" si="81"/>
        <v>#NUM!</v>
      </c>
      <c r="D1013" s="95" t="e">
        <f t="shared" si="82"/>
        <v>#NUM!</v>
      </c>
      <c r="E1013" s="418" t="e">
        <f t="shared" si="83"/>
        <v>#NUM!</v>
      </c>
      <c r="F1013" s="95" t="e">
        <f t="shared" si="84"/>
        <v>#NUM!</v>
      </c>
      <c r="G1013" s="102" t="e">
        <f t="shared" si="85"/>
        <v>#NUM!</v>
      </c>
    </row>
    <row r="1014" spans="2:7">
      <c r="B1014" s="100">
        <v>151</v>
      </c>
      <c r="C1014" s="95" t="e">
        <f t="shared" si="81"/>
        <v>#NUM!</v>
      </c>
      <c r="D1014" s="95" t="e">
        <f t="shared" si="82"/>
        <v>#NUM!</v>
      </c>
      <c r="E1014" s="418" t="e">
        <f t="shared" si="83"/>
        <v>#NUM!</v>
      </c>
      <c r="F1014" s="95" t="e">
        <f t="shared" si="84"/>
        <v>#NUM!</v>
      </c>
      <c r="G1014" s="102" t="e">
        <f t="shared" si="85"/>
        <v>#NUM!</v>
      </c>
    </row>
    <row r="1015" spans="2:7">
      <c r="B1015" s="100">
        <v>152</v>
      </c>
      <c r="C1015" s="95" t="e">
        <f t="shared" si="81"/>
        <v>#NUM!</v>
      </c>
      <c r="D1015" s="95" t="e">
        <f t="shared" si="82"/>
        <v>#NUM!</v>
      </c>
      <c r="E1015" s="418" t="e">
        <f t="shared" si="83"/>
        <v>#NUM!</v>
      </c>
      <c r="F1015" s="95" t="e">
        <f t="shared" si="84"/>
        <v>#NUM!</v>
      </c>
      <c r="G1015" s="102" t="e">
        <f t="shared" si="85"/>
        <v>#NUM!</v>
      </c>
    </row>
    <row r="1016" spans="2:7">
      <c r="B1016" s="100">
        <v>153</v>
      </c>
      <c r="C1016" s="95" t="e">
        <f t="shared" si="81"/>
        <v>#NUM!</v>
      </c>
      <c r="D1016" s="95" t="e">
        <f t="shared" si="82"/>
        <v>#NUM!</v>
      </c>
      <c r="E1016" s="418" t="e">
        <f t="shared" si="83"/>
        <v>#NUM!</v>
      </c>
      <c r="F1016" s="95" t="e">
        <f t="shared" si="84"/>
        <v>#NUM!</v>
      </c>
      <c r="G1016" s="102" t="e">
        <f t="shared" si="85"/>
        <v>#NUM!</v>
      </c>
    </row>
    <row r="1017" spans="2:7">
      <c r="B1017" s="100">
        <v>154</v>
      </c>
      <c r="C1017" s="95" t="e">
        <f t="shared" si="81"/>
        <v>#NUM!</v>
      </c>
      <c r="D1017" s="95" t="e">
        <f t="shared" si="82"/>
        <v>#NUM!</v>
      </c>
      <c r="E1017" s="418" t="e">
        <f t="shared" si="83"/>
        <v>#NUM!</v>
      </c>
      <c r="F1017" s="95" t="e">
        <f t="shared" si="84"/>
        <v>#NUM!</v>
      </c>
      <c r="G1017" s="102" t="e">
        <f t="shared" si="85"/>
        <v>#NUM!</v>
      </c>
    </row>
    <row r="1018" spans="2:7">
      <c r="B1018" s="100">
        <v>155</v>
      </c>
      <c r="C1018" s="95" t="e">
        <f t="shared" si="81"/>
        <v>#NUM!</v>
      </c>
      <c r="D1018" s="95" t="e">
        <f t="shared" si="82"/>
        <v>#NUM!</v>
      </c>
      <c r="E1018" s="418" t="e">
        <f t="shared" si="83"/>
        <v>#NUM!</v>
      </c>
      <c r="F1018" s="95" t="e">
        <f t="shared" si="84"/>
        <v>#NUM!</v>
      </c>
      <c r="G1018" s="102" t="e">
        <f t="shared" si="85"/>
        <v>#NUM!</v>
      </c>
    </row>
    <row r="1019" spans="2:7">
      <c r="B1019" s="100">
        <v>156</v>
      </c>
      <c r="C1019" s="95" t="e">
        <f t="shared" si="81"/>
        <v>#NUM!</v>
      </c>
      <c r="D1019" s="95" t="e">
        <f t="shared" si="82"/>
        <v>#NUM!</v>
      </c>
      <c r="E1019" s="418" t="e">
        <f t="shared" si="83"/>
        <v>#NUM!</v>
      </c>
      <c r="F1019" s="95" t="e">
        <f t="shared" si="84"/>
        <v>#NUM!</v>
      </c>
      <c r="G1019" s="102" t="e">
        <f t="shared" si="85"/>
        <v>#NUM!</v>
      </c>
    </row>
    <row r="1020" spans="2:7">
      <c r="B1020" s="100">
        <v>157</v>
      </c>
      <c r="C1020" s="95" t="e">
        <f t="shared" si="81"/>
        <v>#NUM!</v>
      </c>
      <c r="D1020" s="95" t="e">
        <f t="shared" si="82"/>
        <v>#NUM!</v>
      </c>
      <c r="E1020" s="418" t="e">
        <f t="shared" si="83"/>
        <v>#NUM!</v>
      </c>
      <c r="F1020" s="95" t="e">
        <f t="shared" si="84"/>
        <v>#NUM!</v>
      </c>
      <c r="G1020" s="102" t="e">
        <f t="shared" si="85"/>
        <v>#NUM!</v>
      </c>
    </row>
    <row r="1021" spans="2:7">
      <c r="B1021" s="100">
        <v>158</v>
      </c>
      <c r="C1021" s="95" t="e">
        <f t="shared" si="81"/>
        <v>#NUM!</v>
      </c>
      <c r="D1021" s="95" t="e">
        <f t="shared" si="82"/>
        <v>#NUM!</v>
      </c>
      <c r="E1021" s="418" t="e">
        <f t="shared" si="83"/>
        <v>#NUM!</v>
      </c>
      <c r="F1021" s="95" t="e">
        <f t="shared" si="84"/>
        <v>#NUM!</v>
      </c>
      <c r="G1021" s="102" t="e">
        <f t="shared" si="85"/>
        <v>#NUM!</v>
      </c>
    </row>
    <row r="1022" spans="2:7">
      <c r="B1022" s="100">
        <v>159</v>
      </c>
      <c r="C1022" s="95" t="e">
        <f t="shared" si="81"/>
        <v>#NUM!</v>
      </c>
      <c r="D1022" s="95" t="e">
        <f t="shared" si="82"/>
        <v>#NUM!</v>
      </c>
      <c r="E1022" s="418" t="e">
        <f t="shared" si="83"/>
        <v>#NUM!</v>
      </c>
      <c r="F1022" s="95" t="e">
        <f t="shared" si="84"/>
        <v>#NUM!</v>
      </c>
      <c r="G1022" s="102" t="e">
        <f t="shared" si="85"/>
        <v>#NUM!</v>
      </c>
    </row>
    <row r="1023" spans="2:7">
      <c r="B1023" s="100">
        <v>160</v>
      </c>
      <c r="C1023" s="95" t="e">
        <f t="shared" si="81"/>
        <v>#NUM!</v>
      </c>
      <c r="D1023" s="95" t="e">
        <f t="shared" si="82"/>
        <v>#NUM!</v>
      </c>
      <c r="E1023" s="418" t="e">
        <f t="shared" si="83"/>
        <v>#NUM!</v>
      </c>
      <c r="F1023" s="95" t="e">
        <f t="shared" si="84"/>
        <v>#NUM!</v>
      </c>
      <c r="G1023" s="102" t="e">
        <f t="shared" si="85"/>
        <v>#NUM!</v>
      </c>
    </row>
    <row r="1024" spans="2:7">
      <c r="B1024" s="100">
        <v>161</v>
      </c>
      <c r="C1024" s="95" t="e">
        <f t="shared" si="81"/>
        <v>#NUM!</v>
      </c>
      <c r="D1024" s="95" t="e">
        <f t="shared" si="82"/>
        <v>#NUM!</v>
      </c>
      <c r="E1024" s="418" t="e">
        <f t="shared" si="83"/>
        <v>#NUM!</v>
      </c>
      <c r="F1024" s="95" t="e">
        <f t="shared" si="84"/>
        <v>#NUM!</v>
      </c>
      <c r="G1024" s="102" t="e">
        <f t="shared" si="85"/>
        <v>#NUM!</v>
      </c>
    </row>
    <row r="1025" spans="2:7">
      <c r="B1025" s="100">
        <v>162</v>
      </c>
      <c r="C1025" s="95" t="e">
        <f t="shared" si="81"/>
        <v>#NUM!</v>
      </c>
      <c r="D1025" s="95" t="e">
        <f t="shared" si="82"/>
        <v>#NUM!</v>
      </c>
      <c r="E1025" s="418" t="e">
        <f t="shared" si="83"/>
        <v>#NUM!</v>
      </c>
      <c r="F1025" s="95" t="e">
        <f t="shared" si="84"/>
        <v>#NUM!</v>
      </c>
      <c r="G1025" s="102" t="e">
        <f t="shared" si="85"/>
        <v>#NUM!</v>
      </c>
    </row>
    <row r="1026" spans="2:7">
      <c r="B1026" s="100">
        <v>163</v>
      </c>
      <c r="C1026" s="95" t="e">
        <f t="shared" si="81"/>
        <v>#NUM!</v>
      </c>
      <c r="D1026" s="95" t="e">
        <f t="shared" si="82"/>
        <v>#NUM!</v>
      </c>
      <c r="E1026" s="418" t="e">
        <f t="shared" si="83"/>
        <v>#NUM!</v>
      </c>
      <c r="F1026" s="95" t="e">
        <f t="shared" si="84"/>
        <v>#NUM!</v>
      </c>
      <c r="G1026" s="102" t="e">
        <f t="shared" si="85"/>
        <v>#NUM!</v>
      </c>
    </row>
    <row r="1027" spans="2:7">
      <c r="B1027" s="100">
        <v>164</v>
      </c>
      <c r="C1027" s="95" t="e">
        <f t="shared" si="81"/>
        <v>#NUM!</v>
      </c>
      <c r="D1027" s="95" t="e">
        <f t="shared" si="82"/>
        <v>#NUM!</v>
      </c>
      <c r="E1027" s="418" t="e">
        <f t="shared" si="83"/>
        <v>#NUM!</v>
      </c>
      <c r="F1027" s="95" t="e">
        <f t="shared" si="84"/>
        <v>#NUM!</v>
      </c>
      <c r="G1027" s="102" t="e">
        <f t="shared" si="85"/>
        <v>#NUM!</v>
      </c>
    </row>
    <row r="1028" spans="2:7">
      <c r="B1028" s="100">
        <v>165</v>
      </c>
      <c r="C1028" s="95" t="e">
        <f t="shared" si="81"/>
        <v>#NUM!</v>
      </c>
      <c r="D1028" s="95" t="e">
        <f t="shared" si="82"/>
        <v>#NUM!</v>
      </c>
      <c r="E1028" s="418" t="e">
        <f t="shared" si="83"/>
        <v>#NUM!</v>
      </c>
      <c r="F1028" s="95" t="e">
        <f t="shared" si="84"/>
        <v>#NUM!</v>
      </c>
      <c r="G1028" s="102" t="e">
        <f t="shared" si="85"/>
        <v>#NUM!</v>
      </c>
    </row>
    <row r="1029" spans="2:7">
      <c r="B1029" s="100">
        <v>166</v>
      </c>
      <c r="C1029" s="95" t="e">
        <f t="shared" si="81"/>
        <v>#NUM!</v>
      </c>
      <c r="D1029" s="95" t="e">
        <f t="shared" si="82"/>
        <v>#NUM!</v>
      </c>
      <c r="E1029" s="418" t="e">
        <f t="shared" si="83"/>
        <v>#NUM!</v>
      </c>
      <c r="F1029" s="95" t="e">
        <f t="shared" si="84"/>
        <v>#NUM!</v>
      </c>
      <c r="G1029" s="102" t="e">
        <f t="shared" si="85"/>
        <v>#NUM!</v>
      </c>
    </row>
    <row r="1030" spans="2:7">
      <c r="B1030" s="100">
        <v>167</v>
      </c>
      <c r="C1030" s="95" t="e">
        <f t="shared" si="81"/>
        <v>#NUM!</v>
      </c>
      <c r="D1030" s="95" t="e">
        <f t="shared" si="82"/>
        <v>#NUM!</v>
      </c>
      <c r="E1030" s="418" t="e">
        <f t="shared" si="83"/>
        <v>#NUM!</v>
      </c>
      <c r="F1030" s="95" t="e">
        <f t="shared" si="84"/>
        <v>#NUM!</v>
      </c>
      <c r="G1030" s="102" t="e">
        <f t="shared" si="85"/>
        <v>#NUM!</v>
      </c>
    </row>
    <row r="1031" spans="2:7">
      <c r="B1031" s="100">
        <v>168</v>
      </c>
      <c r="C1031" s="95" t="e">
        <f t="shared" si="81"/>
        <v>#NUM!</v>
      </c>
      <c r="D1031" s="95" t="e">
        <f t="shared" si="82"/>
        <v>#NUM!</v>
      </c>
      <c r="E1031" s="418" t="e">
        <f t="shared" si="83"/>
        <v>#NUM!</v>
      </c>
      <c r="F1031" s="95" t="e">
        <f t="shared" si="84"/>
        <v>#NUM!</v>
      </c>
      <c r="G1031" s="102" t="e">
        <f t="shared" si="85"/>
        <v>#NUM!</v>
      </c>
    </row>
    <row r="1032" spans="2:7">
      <c r="B1032" s="100">
        <v>169</v>
      </c>
      <c r="C1032" s="95" t="e">
        <f t="shared" si="81"/>
        <v>#NUM!</v>
      </c>
      <c r="D1032" s="95" t="e">
        <f t="shared" si="82"/>
        <v>#NUM!</v>
      </c>
      <c r="E1032" s="418" t="e">
        <f t="shared" si="83"/>
        <v>#NUM!</v>
      </c>
      <c r="F1032" s="95" t="e">
        <f t="shared" si="84"/>
        <v>#NUM!</v>
      </c>
      <c r="G1032" s="102" t="e">
        <f t="shared" si="85"/>
        <v>#NUM!</v>
      </c>
    </row>
    <row r="1033" spans="2:7">
      <c r="B1033" s="100">
        <v>170</v>
      </c>
      <c r="C1033" s="95" t="e">
        <f t="shared" si="81"/>
        <v>#NUM!</v>
      </c>
      <c r="D1033" s="95" t="e">
        <f t="shared" si="82"/>
        <v>#NUM!</v>
      </c>
      <c r="E1033" s="418" t="e">
        <f t="shared" si="83"/>
        <v>#NUM!</v>
      </c>
      <c r="F1033" s="95" t="e">
        <f t="shared" si="84"/>
        <v>#NUM!</v>
      </c>
      <c r="G1033" s="102" t="e">
        <f t="shared" si="85"/>
        <v>#NUM!</v>
      </c>
    </row>
    <row r="1034" spans="2:7">
      <c r="B1034" s="100">
        <v>171</v>
      </c>
      <c r="C1034" s="95" t="e">
        <f t="shared" si="81"/>
        <v>#NUM!</v>
      </c>
      <c r="D1034" s="95" t="e">
        <f t="shared" si="82"/>
        <v>#NUM!</v>
      </c>
      <c r="E1034" s="418" t="e">
        <f t="shared" si="83"/>
        <v>#NUM!</v>
      </c>
      <c r="F1034" s="95" t="e">
        <f t="shared" si="84"/>
        <v>#NUM!</v>
      </c>
      <c r="G1034" s="102" t="e">
        <f t="shared" si="85"/>
        <v>#NUM!</v>
      </c>
    </row>
    <row r="1035" spans="2:7">
      <c r="B1035" s="100">
        <v>172</v>
      </c>
      <c r="C1035" s="95" t="e">
        <f t="shared" si="81"/>
        <v>#NUM!</v>
      </c>
      <c r="D1035" s="95" t="e">
        <f t="shared" si="82"/>
        <v>#NUM!</v>
      </c>
      <c r="E1035" s="418" t="e">
        <f t="shared" si="83"/>
        <v>#NUM!</v>
      </c>
      <c r="F1035" s="95" t="e">
        <f t="shared" si="84"/>
        <v>#NUM!</v>
      </c>
      <c r="G1035" s="102" t="e">
        <f t="shared" si="85"/>
        <v>#NUM!</v>
      </c>
    </row>
    <row r="1036" spans="2:7">
      <c r="B1036" s="100">
        <v>173</v>
      </c>
      <c r="C1036" s="95" t="e">
        <f t="shared" si="81"/>
        <v>#NUM!</v>
      </c>
      <c r="D1036" s="95" t="e">
        <f t="shared" si="82"/>
        <v>#NUM!</v>
      </c>
      <c r="E1036" s="418" t="e">
        <f t="shared" si="83"/>
        <v>#NUM!</v>
      </c>
      <c r="F1036" s="95" t="e">
        <f t="shared" si="84"/>
        <v>#NUM!</v>
      </c>
      <c r="G1036" s="102" t="e">
        <f t="shared" si="85"/>
        <v>#NUM!</v>
      </c>
    </row>
    <row r="1037" spans="2:7">
      <c r="B1037" s="100">
        <v>174</v>
      </c>
      <c r="C1037" s="95" t="e">
        <f t="shared" si="81"/>
        <v>#NUM!</v>
      </c>
      <c r="D1037" s="95" t="e">
        <f t="shared" si="82"/>
        <v>#NUM!</v>
      </c>
      <c r="E1037" s="418" t="e">
        <f t="shared" si="83"/>
        <v>#NUM!</v>
      </c>
      <c r="F1037" s="95" t="e">
        <f t="shared" si="84"/>
        <v>#NUM!</v>
      </c>
      <c r="G1037" s="102" t="e">
        <f t="shared" si="85"/>
        <v>#NUM!</v>
      </c>
    </row>
    <row r="1038" spans="2:7">
      <c r="B1038" s="100">
        <v>175</v>
      </c>
      <c r="C1038" s="95" t="e">
        <f t="shared" si="81"/>
        <v>#NUM!</v>
      </c>
      <c r="D1038" s="95" t="e">
        <f t="shared" si="82"/>
        <v>#NUM!</v>
      </c>
      <c r="E1038" s="418" t="e">
        <f t="shared" si="83"/>
        <v>#NUM!</v>
      </c>
      <c r="F1038" s="95" t="e">
        <f t="shared" si="84"/>
        <v>#NUM!</v>
      </c>
      <c r="G1038" s="102" t="e">
        <f t="shared" si="85"/>
        <v>#NUM!</v>
      </c>
    </row>
    <row r="1039" spans="2:7">
      <c r="B1039" s="100">
        <v>176</v>
      </c>
      <c r="C1039" s="95" t="e">
        <f t="shared" si="81"/>
        <v>#NUM!</v>
      </c>
      <c r="D1039" s="95" t="e">
        <f t="shared" si="82"/>
        <v>#NUM!</v>
      </c>
      <c r="E1039" s="418" t="e">
        <f t="shared" si="83"/>
        <v>#NUM!</v>
      </c>
      <c r="F1039" s="95" t="e">
        <f t="shared" si="84"/>
        <v>#NUM!</v>
      </c>
      <c r="G1039" s="102" t="e">
        <f t="shared" si="85"/>
        <v>#NUM!</v>
      </c>
    </row>
    <row r="1040" spans="2:7">
      <c r="B1040" s="100">
        <v>177</v>
      </c>
      <c r="C1040" s="95" t="e">
        <f t="shared" si="81"/>
        <v>#NUM!</v>
      </c>
      <c r="D1040" s="95" t="e">
        <f t="shared" si="82"/>
        <v>#NUM!</v>
      </c>
      <c r="E1040" s="418" t="e">
        <f t="shared" si="83"/>
        <v>#NUM!</v>
      </c>
      <c r="F1040" s="95" t="e">
        <f t="shared" si="84"/>
        <v>#NUM!</v>
      </c>
      <c r="G1040" s="102" t="e">
        <f t="shared" si="85"/>
        <v>#NUM!</v>
      </c>
    </row>
    <row r="1041" spans="2:7">
      <c r="B1041" s="100">
        <v>178</v>
      </c>
      <c r="C1041" s="95" t="e">
        <f t="shared" si="81"/>
        <v>#NUM!</v>
      </c>
      <c r="D1041" s="95" t="e">
        <f t="shared" si="82"/>
        <v>#NUM!</v>
      </c>
      <c r="E1041" s="418" t="e">
        <f t="shared" si="83"/>
        <v>#NUM!</v>
      </c>
      <c r="F1041" s="95" t="e">
        <f t="shared" si="84"/>
        <v>#NUM!</v>
      </c>
      <c r="G1041" s="102" t="e">
        <f t="shared" si="85"/>
        <v>#NUM!</v>
      </c>
    </row>
    <row r="1042" spans="2:7">
      <c r="B1042" s="100">
        <v>179</v>
      </c>
      <c r="C1042" s="95" t="e">
        <f t="shared" si="81"/>
        <v>#NUM!</v>
      </c>
      <c r="D1042" s="95" t="e">
        <f t="shared" si="82"/>
        <v>#NUM!</v>
      </c>
      <c r="E1042" s="418" t="e">
        <f t="shared" si="83"/>
        <v>#NUM!</v>
      </c>
      <c r="F1042" s="95" t="e">
        <f t="shared" si="84"/>
        <v>#NUM!</v>
      </c>
      <c r="G1042" s="102" t="e">
        <f t="shared" si="85"/>
        <v>#NUM!</v>
      </c>
    </row>
    <row r="1043" spans="2:7">
      <c r="B1043" s="100">
        <v>180</v>
      </c>
      <c r="C1043" s="95" t="e">
        <f t="shared" si="81"/>
        <v>#NUM!</v>
      </c>
      <c r="D1043" s="95" t="e">
        <f t="shared" si="82"/>
        <v>#NUM!</v>
      </c>
      <c r="E1043" s="418"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418"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418" t="e">
        <f t="shared" si="87"/>
        <v>#NUM!</v>
      </c>
      <c r="F1045" s="95" t="e">
        <f t="shared" si="88"/>
        <v>#NUM!</v>
      </c>
      <c r="G1045" s="102" t="e">
        <f t="shared" si="85"/>
        <v>#NUM!</v>
      </c>
    </row>
    <row r="1046" spans="2:7">
      <c r="B1046" s="100">
        <v>183</v>
      </c>
      <c r="C1046" s="95" t="e">
        <f t="shared" si="81"/>
        <v>#NUM!</v>
      </c>
      <c r="D1046" s="95" t="e">
        <f t="shared" si="86"/>
        <v>#NUM!</v>
      </c>
      <c r="E1046" s="418" t="e">
        <f t="shared" si="87"/>
        <v>#NUM!</v>
      </c>
      <c r="F1046" s="95" t="e">
        <f t="shared" si="88"/>
        <v>#NUM!</v>
      </c>
      <c r="G1046" s="102" t="e">
        <f t="shared" si="85"/>
        <v>#NUM!</v>
      </c>
    </row>
    <row r="1047" spans="2:7">
      <c r="B1047" s="100">
        <v>184</v>
      </c>
      <c r="C1047" s="95" t="e">
        <f t="shared" si="81"/>
        <v>#NUM!</v>
      </c>
      <c r="D1047" s="95" t="e">
        <f t="shared" si="86"/>
        <v>#NUM!</v>
      </c>
      <c r="E1047" s="418" t="e">
        <f t="shared" si="87"/>
        <v>#NUM!</v>
      </c>
      <c r="F1047" s="95" t="e">
        <f t="shared" si="88"/>
        <v>#NUM!</v>
      </c>
      <c r="G1047" s="102" t="e">
        <f t="shared" si="85"/>
        <v>#NUM!</v>
      </c>
    </row>
    <row r="1048" spans="2:7">
      <c r="B1048" s="100">
        <v>185</v>
      </c>
      <c r="C1048" s="95" t="e">
        <f t="shared" si="81"/>
        <v>#NUM!</v>
      </c>
      <c r="D1048" s="95" t="e">
        <f t="shared" si="86"/>
        <v>#NUM!</v>
      </c>
      <c r="E1048" s="418" t="e">
        <f t="shared" si="87"/>
        <v>#NUM!</v>
      </c>
      <c r="F1048" s="95" t="e">
        <f t="shared" si="88"/>
        <v>#NUM!</v>
      </c>
      <c r="G1048" s="102" t="e">
        <f t="shared" si="85"/>
        <v>#NUM!</v>
      </c>
    </row>
    <row r="1049" spans="2:7">
      <c r="B1049" s="100">
        <v>186</v>
      </c>
      <c r="C1049" s="95" t="e">
        <f t="shared" si="81"/>
        <v>#NUM!</v>
      </c>
      <c r="D1049" s="95" t="e">
        <f t="shared" si="86"/>
        <v>#NUM!</v>
      </c>
      <c r="E1049" s="418" t="e">
        <f t="shared" si="87"/>
        <v>#NUM!</v>
      </c>
      <c r="F1049" s="95" t="e">
        <f t="shared" si="88"/>
        <v>#NUM!</v>
      </c>
      <c r="G1049" s="102" t="e">
        <f t="shared" si="85"/>
        <v>#NUM!</v>
      </c>
    </row>
    <row r="1050" spans="2:7">
      <c r="B1050" s="100">
        <v>187</v>
      </c>
      <c r="C1050" s="95" t="e">
        <f t="shared" si="81"/>
        <v>#NUM!</v>
      </c>
      <c r="D1050" s="95" t="e">
        <f t="shared" si="86"/>
        <v>#NUM!</v>
      </c>
      <c r="E1050" s="418" t="e">
        <f t="shared" si="87"/>
        <v>#NUM!</v>
      </c>
      <c r="F1050" s="95" t="e">
        <f t="shared" si="88"/>
        <v>#NUM!</v>
      </c>
      <c r="G1050" s="102" t="e">
        <f t="shared" si="85"/>
        <v>#NUM!</v>
      </c>
    </row>
    <row r="1051" spans="2:7">
      <c r="B1051" s="100">
        <v>188</v>
      </c>
      <c r="C1051" s="95" t="e">
        <f t="shared" si="81"/>
        <v>#NUM!</v>
      </c>
      <c r="D1051" s="95" t="e">
        <f t="shared" si="86"/>
        <v>#NUM!</v>
      </c>
      <c r="E1051" s="418" t="e">
        <f t="shared" si="87"/>
        <v>#NUM!</v>
      </c>
      <c r="F1051" s="95" t="e">
        <f t="shared" si="88"/>
        <v>#NUM!</v>
      </c>
      <c r="G1051" s="102" t="e">
        <f t="shared" si="85"/>
        <v>#NUM!</v>
      </c>
    </row>
    <row r="1052" spans="2:7">
      <c r="B1052" s="100">
        <v>189</v>
      </c>
      <c r="C1052" s="95" t="e">
        <f t="shared" si="81"/>
        <v>#NUM!</v>
      </c>
      <c r="D1052" s="95" t="e">
        <f t="shared" si="86"/>
        <v>#NUM!</v>
      </c>
      <c r="E1052" s="418" t="e">
        <f t="shared" si="87"/>
        <v>#NUM!</v>
      </c>
      <c r="F1052" s="95" t="e">
        <f t="shared" si="88"/>
        <v>#NUM!</v>
      </c>
      <c r="G1052" s="102" t="e">
        <f t="shared" si="85"/>
        <v>#NUM!</v>
      </c>
    </row>
    <row r="1053" spans="2:7">
      <c r="B1053" s="100">
        <v>190</v>
      </c>
      <c r="C1053" s="95" t="e">
        <f t="shared" si="81"/>
        <v>#NUM!</v>
      </c>
      <c r="D1053" s="95" t="e">
        <f t="shared" si="86"/>
        <v>#NUM!</v>
      </c>
      <c r="E1053" s="418" t="e">
        <f t="shared" si="87"/>
        <v>#NUM!</v>
      </c>
      <c r="F1053" s="95" t="e">
        <f t="shared" si="88"/>
        <v>#NUM!</v>
      </c>
      <c r="G1053" s="102" t="e">
        <f t="shared" si="85"/>
        <v>#NUM!</v>
      </c>
    </row>
    <row r="1054" spans="2:7">
      <c r="B1054" s="100">
        <v>191</v>
      </c>
      <c r="C1054" s="95" t="e">
        <f t="shared" si="81"/>
        <v>#NUM!</v>
      </c>
      <c r="D1054" s="95" t="e">
        <f t="shared" si="86"/>
        <v>#NUM!</v>
      </c>
      <c r="E1054" s="418" t="e">
        <f t="shared" si="87"/>
        <v>#NUM!</v>
      </c>
      <c r="F1054" s="95" t="e">
        <f t="shared" si="88"/>
        <v>#NUM!</v>
      </c>
      <c r="G1054" s="102" t="e">
        <f t="shared" si="85"/>
        <v>#NUM!</v>
      </c>
    </row>
    <row r="1055" spans="2:7">
      <c r="B1055" s="100">
        <v>192</v>
      </c>
      <c r="C1055" s="95" t="e">
        <f t="shared" si="81"/>
        <v>#NUM!</v>
      </c>
      <c r="D1055" s="95" t="e">
        <f t="shared" si="86"/>
        <v>#NUM!</v>
      </c>
      <c r="E1055" s="418" t="e">
        <f t="shared" si="87"/>
        <v>#NUM!</v>
      </c>
      <c r="F1055" s="95" t="e">
        <f t="shared" si="88"/>
        <v>#NUM!</v>
      </c>
      <c r="G1055" s="102" t="e">
        <f t="shared" si="85"/>
        <v>#NUM!</v>
      </c>
    </row>
    <row r="1056" spans="2:7">
      <c r="B1056" s="100">
        <v>193</v>
      </c>
      <c r="C1056" s="95" t="e">
        <f t="shared" si="81"/>
        <v>#NUM!</v>
      </c>
      <c r="D1056" s="95" t="e">
        <f t="shared" si="86"/>
        <v>#NUM!</v>
      </c>
      <c r="E1056" s="418"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418" t="e">
        <f t="shared" si="87"/>
        <v>#NUM!</v>
      </c>
      <c r="F1057" s="95" t="e">
        <f t="shared" si="88"/>
        <v>#NUM!</v>
      </c>
      <c r="G1057" s="102" t="e">
        <f t="shared" ref="G1057:G1120" si="90">F1057*12</f>
        <v>#NUM!</v>
      </c>
    </row>
    <row r="1058" spans="2:7">
      <c r="B1058" s="100">
        <v>195</v>
      </c>
      <c r="C1058" s="95" t="e">
        <f t="shared" si="89"/>
        <v>#NUM!</v>
      </c>
      <c r="D1058" s="95" t="e">
        <f t="shared" si="86"/>
        <v>#NUM!</v>
      </c>
      <c r="E1058" s="418" t="e">
        <f t="shared" si="87"/>
        <v>#NUM!</v>
      </c>
      <c r="F1058" s="95" t="e">
        <f t="shared" si="88"/>
        <v>#NUM!</v>
      </c>
      <c r="G1058" s="102" t="e">
        <f t="shared" si="90"/>
        <v>#NUM!</v>
      </c>
    </row>
    <row r="1059" spans="2:7">
      <c r="B1059" s="100">
        <v>196</v>
      </c>
      <c r="C1059" s="95" t="e">
        <f t="shared" si="89"/>
        <v>#NUM!</v>
      </c>
      <c r="D1059" s="95" t="e">
        <f t="shared" si="86"/>
        <v>#NUM!</v>
      </c>
      <c r="E1059" s="418" t="e">
        <f t="shared" si="87"/>
        <v>#NUM!</v>
      </c>
      <c r="F1059" s="95" t="e">
        <f t="shared" si="88"/>
        <v>#NUM!</v>
      </c>
      <c r="G1059" s="102" t="e">
        <f t="shared" si="90"/>
        <v>#NUM!</v>
      </c>
    </row>
    <row r="1060" spans="2:7">
      <c r="B1060" s="100">
        <v>197</v>
      </c>
      <c r="C1060" s="95" t="e">
        <f t="shared" si="89"/>
        <v>#NUM!</v>
      </c>
      <c r="D1060" s="95" t="e">
        <f t="shared" si="86"/>
        <v>#NUM!</v>
      </c>
      <c r="E1060" s="418" t="e">
        <f t="shared" si="87"/>
        <v>#NUM!</v>
      </c>
      <c r="F1060" s="95" t="e">
        <f t="shared" si="88"/>
        <v>#NUM!</v>
      </c>
      <c r="G1060" s="102" t="e">
        <f t="shared" si="90"/>
        <v>#NUM!</v>
      </c>
    </row>
    <row r="1061" spans="2:7">
      <c r="B1061" s="100">
        <v>198</v>
      </c>
      <c r="C1061" s="95" t="e">
        <f t="shared" si="89"/>
        <v>#NUM!</v>
      </c>
      <c r="D1061" s="95" t="e">
        <f t="shared" si="86"/>
        <v>#NUM!</v>
      </c>
      <c r="E1061" s="418" t="e">
        <f t="shared" si="87"/>
        <v>#NUM!</v>
      </c>
      <c r="F1061" s="95" t="e">
        <f t="shared" si="88"/>
        <v>#NUM!</v>
      </c>
      <c r="G1061" s="102" t="e">
        <f t="shared" si="90"/>
        <v>#NUM!</v>
      </c>
    </row>
    <row r="1062" spans="2:7">
      <c r="B1062" s="100">
        <v>199</v>
      </c>
      <c r="C1062" s="95" t="e">
        <f t="shared" si="89"/>
        <v>#NUM!</v>
      </c>
      <c r="D1062" s="95" t="e">
        <f t="shared" si="86"/>
        <v>#NUM!</v>
      </c>
      <c r="E1062" s="418" t="e">
        <f t="shared" si="87"/>
        <v>#NUM!</v>
      </c>
      <c r="F1062" s="95" t="e">
        <f t="shared" si="88"/>
        <v>#NUM!</v>
      </c>
      <c r="G1062" s="102" t="e">
        <f t="shared" si="90"/>
        <v>#NUM!</v>
      </c>
    </row>
    <row r="1063" spans="2:7">
      <c r="B1063" s="100">
        <v>200</v>
      </c>
      <c r="C1063" s="95" t="e">
        <f t="shared" si="89"/>
        <v>#NUM!</v>
      </c>
      <c r="D1063" s="95" t="e">
        <f t="shared" si="86"/>
        <v>#NUM!</v>
      </c>
      <c r="E1063" s="418" t="e">
        <f t="shared" si="87"/>
        <v>#NUM!</v>
      </c>
      <c r="F1063" s="95" t="e">
        <f t="shared" si="88"/>
        <v>#NUM!</v>
      </c>
      <c r="G1063" s="102" t="e">
        <f t="shared" si="90"/>
        <v>#NUM!</v>
      </c>
    </row>
    <row r="1064" spans="2:7">
      <c r="B1064" s="100">
        <v>201</v>
      </c>
      <c r="C1064" s="95" t="e">
        <f t="shared" si="89"/>
        <v>#NUM!</v>
      </c>
      <c r="D1064" s="95" t="e">
        <f t="shared" si="86"/>
        <v>#NUM!</v>
      </c>
      <c r="E1064" s="418" t="e">
        <f t="shared" si="87"/>
        <v>#NUM!</v>
      </c>
      <c r="F1064" s="95" t="e">
        <f t="shared" si="88"/>
        <v>#NUM!</v>
      </c>
      <c r="G1064" s="102" t="e">
        <f t="shared" si="90"/>
        <v>#NUM!</v>
      </c>
    </row>
    <row r="1065" spans="2:7">
      <c r="B1065" s="100">
        <v>202</v>
      </c>
      <c r="C1065" s="95" t="e">
        <f t="shared" si="89"/>
        <v>#NUM!</v>
      </c>
      <c r="D1065" s="95" t="e">
        <f t="shared" si="86"/>
        <v>#NUM!</v>
      </c>
      <c r="E1065" s="418" t="e">
        <f t="shared" si="87"/>
        <v>#NUM!</v>
      </c>
      <c r="F1065" s="95" t="e">
        <f t="shared" si="88"/>
        <v>#NUM!</v>
      </c>
      <c r="G1065" s="102" t="e">
        <f t="shared" si="90"/>
        <v>#NUM!</v>
      </c>
    </row>
    <row r="1066" spans="2:7">
      <c r="B1066" s="100">
        <v>203</v>
      </c>
      <c r="C1066" s="95" t="e">
        <f t="shared" si="89"/>
        <v>#NUM!</v>
      </c>
      <c r="D1066" s="95" t="e">
        <f t="shared" si="86"/>
        <v>#NUM!</v>
      </c>
      <c r="E1066" s="418" t="e">
        <f t="shared" si="87"/>
        <v>#NUM!</v>
      </c>
      <c r="F1066" s="95" t="e">
        <f t="shared" si="88"/>
        <v>#NUM!</v>
      </c>
      <c r="G1066" s="102" t="e">
        <f t="shared" si="90"/>
        <v>#NUM!</v>
      </c>
    </row>
    <row r="1067" spans="2:7">
      <c r="B1067" s="100">
        <v>204</v>
      </c>
      <c r="C1067" s="95" t="e">
        <f t="shared" si="89"/>
        <v>#NUM!</v>
      </c>
      <c r="D1067" s="95" t="e">
        <f t="shared" si="86"/>
        <v>#NUM!</v>
      </c>
      <c r="E1067" s="418" t="e">
        <f t="shared" si="87"/>
        <v>#NUM!</v>
      </c>
      <c r="F1067" s="95" t="e">
        <f t="shared" si="88"/>
        <v>#NUM!</v>
      </c>
      <c r="G1067" s="102" t="e">
        <f t="shared" si="90"/>
        <v>#NUM!</v>
      </c>
    </row>
    <row r="1068" spans="2:7">
      <c r="B1068" s="100">
        <v>205</v>
      </c>
      <c r="C1068" s="95" t="e">
        <f t="shared" si="89"/>
        <v>#NUM!</v>
      </c>
      <c r="D1068" s="95" t="e">
        <f t="shared" si="86"/>
        <v>#NUM!</v>
      </c>
      <c r="E1068" s="418" t="e">
        <f t="shared" si="87"/>
        <v>#NUM!</v>
      </c>
      <c r="F1068" s="95" t="e">
        <f t="shared" si="88"/>
        <v>#NUM!</v>
      </c>
      <c r="G1068" s="102" t="e">
        <f t="shared" si="90"/>
        <v>#NUM!</v>
      </c>
    </row>
    <row r="1069" spans="2:7">
      <c r="B1069" s="100">
        <v>206</v>
      </c>
      <c r="C1069" s="95" t="e">
        <f t="shared" si="89"/>
        <v>#NUM!</v>
      </c>
      <c r="D1069" s="95" t="e">
        <f t="shared" si="86"/>
        <v>#NUM!</v>
      </c>
      <c r="E1069" s="418" t="e">
        <f t="shared" si="87"/>
        <v>#NUM!</v>
      </c>
      <c r="F1069" s="95" t="e">
        <f t="shared" si="88"/>
        <v>#NUM!</v>
      </c>
      <c r="G1069" s="102" t="e">
        <f t="shared" si="90"/>
        <v>#NUM!</v>
      </c>
    </row>
    <row r="1070" spans="2:7">
      <c r="B1070" s="100">
        <v>207</v>
      </c>
      <c r="C1070" s="95" t="e">
        <f t="shared" si="89"/>
        <v>#NUM!</v>
      </c>
      <c r="D1070" s="95" t="e">
        <f t="shared" si="86"/>
        <v>#NUM!</v>
      </c>
      <c r="E1070" s="418" t="e">
        <f t="shared" si="87"/>
        <v>#NUM!</v>
      </c>
      <c r="F1070" s="95" t="e">
        <f t="shared" si="88"/>
        <v>#NUM!</v>
      </c>
      <c r="G1070" s="102" t="e">
        <f t="shared" si="90"/>
        <v>#NUM!</v>
      </c>
    </row>
    <row r="1071" spans="2:7">
      <c r="B1071" s="100">
        <v>208</v>
      </c>
      <c r="C1071" s="95" t="e">
        <f t="shared" si="89"/>
        <v>#NUM!</v>
      </c>
      <c r="D1071" s="95" t="e">
        <f t="shared" si="86"/>
        <v>#NUM!</v>
      </c>
      <c r="E1071" s="418" t="e">
        <f t="shared" si="87"/>
        <v>#NUM!</v>
      </c>
      <c r="F1071" s="95" t="e">
        <f t="shared" si="88"/>
        <v>#NUM!</v>
      </c>
      <c r="G1071" s="102" t="e">
        <f t="shared" si="90"/>
        <v>#NUM!</v>
      </c>
    </row>
    <row r="1072" spans="2:7">
      <c r="B1072" s="100">
        <v>209</v>
      </c>
      <c r="C1072" s="95" t="e">
        <f t="shared" si="89"/>
        <v>#NUM!</v>
      </c>
      <c r="D1072" s="95" t="e">
        <f t="shared" si="86"/>
        <v>#NUM!</v>
      </c>
      <c r="E1072" s="418" t="e">
        <f t="shared" si="87"/>
        <v>#NUM!</v>
      </c>
      <c r="F1072" s="95" t="e">
        <f t="shared" si="88"/>
        <v>#NUM!</v>
      </c>
      <c r="G1072" s="102" t="e">
        <f t="shared" si="90"/>
        <v>#NUM!</v>
      </c>
    </row>
    <row r="1073" spans="2:7">
      <c r="B1073" s="100">
        <v>210</v>
      </c>
      <c r="C1073" s="95" t="e">
        <f t="shared" si="89"/>
        <v>#NUM!</v>
      </c>
      <c r="D1073" s="95" t="e">
        <f t="shared" si="86"/>
        <v>#NUM!</v>
      </c>
      <c r="E1073" s="418" t="e">
        <f t="shared" si="87"/>
        <v>#NUM!</v>
      </c>
      <c r="F1073" s="95" t="e">
        <f t="shared" si="88"/>
        <v>#NUM!</v>
      </c>
      <c r="G1073" s="102" t="e">
        <f t="shared" si="90"/>
        <v>#NUM!</v>
      </c>
    </row>
    <row r="1074" spans="2:7">
      <c r="B1074" s="100">
        <v>211</v>
      </c>
      <c r="C1074" s="95" t="e">
        <f t="shared" si="89"/>
        <v>#NUM!</v>
      </c>
      <c r="D1074" s="95" t="e">
        <f t="shared" si="86"/>
        <v>#NUM!</v>
      </c>
      <c r="E1074" s="418" t="e">
        <f t="shared" si="87"/>
        <v>#NUM!</v>
      </c>
      <c r="F1074" s="95" t="e">
        <f t="shared" si="88"/>
        <v>#NUM!</v>
      </c>
      <c r="G1074" s="102" t="e">
        <f t="shared" si="90"/>
        <v>#NUM!</v>
      </c>
    </row>
    <row r="1075" spans="2:7">
      <c r="B1075" s="100">
        <v>212</v>
      </c>
      <c r="C1075" s="95" t="e">
        <f t="shared" si="89"/>
        <v>#NUM!</v>
      </c>
      <c r="D1075" s="95" t="e">
        <f t="shared" si="86"/>
        <v>#NUM!</v>
      </c>
      <c r="E1075" s="418" t="e">
        <f t="shared" si="87"/>
        <v>#NUM!</v>
      </c>
      <c r="F1075" s="95" t="e">
        <f t="shared" si="88"/>
        <v>#NUM!</v>
      </c>
      <c r="G1075" s="102" t="e">
        <f t="shared" si="90"/>
        <v>#NUM!</v>
      </c>
    </row>
    <row r="1076" spans="2:7">
      <c r="B1076" s="100">
        <v>213</v>
      </c>
      <c r="C1076" s="95" t="e">
        <f t="shared" si="89"/>
        <v>#NUM!</v>
      </c>
      <c r="D1076" s="95" t="e">
        <f t="shared" si="86"/>
        <v>#NUM!</v>
      </c>
      <c r="E1076" s="418" t="e">
        <f t="shared" si="87"/>
        <v>#NUM!</v>
      </c>
      <c r="F1076" s="95" t="e">
        <f t="shared" si="88"/>
        <v>#NUM!</v>
      </c>
      <c r="G1076" s="102" t="e">
        <f t="shared" si="90"/>
        <v>#NUM!</v>
      </c>
    </row>
    <row r="1077" spans="2:7">
      <c r="B1077" s="100">
        <v>214</v>
      </c>
      <c r="C1077" s="95" t="e">
        <f t="shared" si="89"/>
        <v>#NUM!</v>
      </c>
      <c r="D1077" s="95" t="e">
        <f t="shared" si="86"/>
        <v>#NUM!</v>
      </c>
      <c r="E1077" s="418" t="e">
        <f t="shared" si="87"/>
        <v>#NUM!</v>
      </c>
      <c r="F1077" s="95" t="e">
        <f t="shared" si="88"/>
        <v>#NUM!</v>
      </c>
      <c r="G1077" s="102" t="e">
        <f t="shared" si="90"/>
        <v>#NUM!</v>
      </c>
    </row>
    <row r="1078" spans="2:7">
      <c r="B1078" s="100">
        <v>215</v>
      </c>
      <c r="C1078" s="95" t="e">
        <f t="shared" si="89"/>
        <v>#NUM!</v>
      </c>
      <c r="D1078" s="95" t="e">
        <f t="shared" si="86"/>
        <v>#NUM!</v>
      </c>
      <c r="E1078" s="418" t="e">
        <f t="shared" si="87"/>
        <v>#NUM!</v>
      </c>
      <c r="F1078" s="95" t="e">
        <f t="shared" si="88"/>
        <v>#NUM!</v>
      </c>
      <c r="G1078" s="102" t="e">
        <f t="shared" si="90"/>
        <v>#NUM!</v>
      </c>
    </row>
    <row r="1079" spans="2:7">
      <c r="B1079" s="100">
        <v>216</v>
      </c>
      <c r="C1079" s="95" t="e">
        <f t="shared" si="89"/>
        <v>#NUM!</v>
      </c>
      <c r="D1079" s="95" t="e">
        <f t="shared" si="86"/>
        <v>#NUM!</v>
      </c>
      <c r="E1079" s="418" t="e">
        <f t="shared" si="87"/>
        <v>#NUM!</v>
      </c>
      <c r="F1079" s="95" t="e">
        <f t="shared" si="88"/>
        <v>#NUM!</v>
      </c>
      <c r="G1079" s="102" t="e">
        <f t="shared" si="90"/>
        <v>#NUM!</v>
      </c>
    </row>
    <row r="1080" spans="2:7">
      <c r="B1080" s="100">
        <v>217</v>
      </c>
      <c r="C1080" s="95" t="e">
        <f t="shared" si="89"/>
        <v>#NUM!</v>
      </c>
      <c r="D1080" s="95" t="e">
        <f t="shared" si="86"/>
        <v>#NUM!</v>
      </c>
      <c r="E1080" s="418" t="e">
        <f t="shared" si="87"/>
        <v>#NUM!</v>
      </c>
      <c r="F1080" s="95" t="e">
        <f t="shared" si="88"/>
        <v>#NUM!</v>
      </c>
      <c r="G1080" s="102" t="e">
        <f t="shared" si="90"/>
        <v>#NUM!</v>
      </c>
    </row>
    <row r="1081" spans="2:7">
      <c r="B1081" s="100">
        <v>218</v>
      </c>
      <c r="C1081" s="95" t="e">
        <f t="shared" si="89"/>
        <v>#NUM!</v>
      </c>
      <c r="D1081" s="95" t="e">
        <f t="shared" si="86"/>
        <v>#NUM!</v>
      </c>
      <c r="E1081" s="418" t="e">
        <f t="shared" si="87"/>
        <v>#NUM!</v>
      </c>
      <c r="F1081" s="95" t="e">
        <f t="shared" si="88"/>
        <v>#NUM!</v>
      </c>
      <c r="G1081" s="102" t="e">
        <f t="shared" si="90"/>
        <v>#NUM!</v>
      </c>
    </row>
    <row r="1082" spans="2:7">
      <c r="B1082" s="100">
        <v>219</v>
      </c>
      <c r="C1082" s="95" t="e">
        <f t="shared" si="89"/>
        <v>#NUM!</v>
      </c>
      <c r="D1082" s="95" t="e">
        <f t="shared" si="86"/>
        <v>#NUM!</v>
      </c>
      <c r="E1082" s="418" t="e">
        <f t="shared" si="87"/>
        <v>#NUM!</v>
      </c>
      <c r="F1082" s="95" t="e">
        <f t="shared" si="88"/>
        <v>#NUM!</v>
      </c>
      <c r="G1082" s="102" t="e">
        <f t="shared" si="90"/>
        <v>#NUM!</v>
      </c>
    </row>
    <row r="1083" spans="2:7">
      <c r="B1083" s="100">
        <v>220</v>
      </c>
      <c r="C1083" s="95" t="e">
        <f t="shared" si="89"/>
        <v>#NUM!</v>
      </c>
      <c r="D1083" s="95" t="e">
        <f t="shared" si="86"/>
        <v>#NUM!</v>
      </c>
      <c r="E1083" s="418" t="e">
        <f t="shared" si="87"/>
        <v>#NUM!</v>
      </c>
      <c r="F1083" s="95" t="e">
        <f t="shared" si="88"/>
        <v>#NUM!</v>
      </c>
      <c r="G1083" s="102" t="e">
        <f t="shared" si="90"/>
        <v>#NUM!</v>
      </c>
    </row>
    <row r="1084" spans="2:7">
      <c r="B1084" s="100">
        <v>221</v>
      </c>
      <c r="C1084" s="95" t="e">
        <f t="shared" si="89"/>
        <v>#NUM!</v>
      </c>
      <c r="D1084" s="95" t="e">
        <f t="shared" si="86"/>
        <v>#NUM!</v>
      </c>
      <c r="E1084" s="418" t="e">
        <f t="shared" si="87"/>
        <v>#NUM!</v>
      </c>
      <c r="F1084" s="95" t="e">
        <f t="shared" si="88"/>
        <v>#NUM!</v>
      </c>
      <c r="G1084" s="102" t="e">
        <f t="shared" si="90"/>
        <v>#NUM!</v>
      </c>
    </row>
    <row r="1085" spans="2:7">
      <c r="B1085" s="100">
        <v>222</v>
      </c>
      <c r="C1085" s="95" t="e">
        <f t="shared" si="89"/>
        <v>#NUM!</v>
      </c>
      <c r="D1085" s="95" t="e">
        <f t="shared" si="86"/>
        <v>#NUM!</v>
      </c>
      <c r="E1085" s="418" t="e">
        <f t="shared" si="87"/>
        <v>#NUM!</v>
      </c>
      <c r="F1085" s="95" t="e">
        <f t="shared" si="88"/>
        <v>#NUM!</v>
      </c>
      <c r="G1085" s="102" t="e">
        <f t="shared" si="90"/>
        <v>#NUM!</v>
      </c>
    </row>
    <row r="1086" spans="2:7">
      <c r="B1086" s="100">
        <v>223</v>
      </c>
      <c r="C1086" s="95" t="e">
        <f t="shared" si="89"/>
        <v>#NUM!</v>
      </c>
      <c r="D1086" s="95" t="e">
        <f t="shared" si="86"/>
        <v>#NUM!</v>
      </c>
      <c r="E1086" s="418" t="e">
        <f t="shared" si="87"/>
        <v>#NUM!</v>
      </c>
      <c r="F1086" s="95" t="e">
        <f t="shared" si="88"/>
        <v>#NUM!</v>
      </c>
      <c r="G1086" s="102" t="e">
        <f t="shared" si="90"/>
        <v>#NUM!</v>
      </c>
    </row>
    <row r="1087" spans="2:7">
      <c r="B1087" s="100">
        <v>224</v>
      </c>
      <c r="C1087" s="95" t="e">
        <f t="shared" si="89"/>
        <v>#NUM!</v>
      </c>
      <c r="D1087" s="95" t="e">
        <f t="shared" si="86"/>
        <v>#NUM!</v>
      </c>
      <c r="E1087" s="418" t="e">
        <f t="shared" si="87"/>
        <v>#NUM!</v>
      </c>
      <c r="F1087" s="95" t="e">
        <f t="shared" si="88"/>
        <v>#NUM!</v>
      </c>
      <c r="G1087" s="102" t="e">
        <f t="shared" si="90"/>
        <v>#NUM!</v>
      </c>
    </row>
    <row r="1088" spans="2:7">
      <c r="B1088" s="100">
        <v>225</v>
      </c>
      <c r="C1088" s="95" t="e">
        <f t="shared" si="89"/>
        <v>#NUM!</v>
      </c>
      <c r="D1088" s="95" t="e">
        <f t="shared" si="86"/>
        <v>#NUM!</v>
      </c>
      <c r="E1088" s="418" t="e">
        <f t="shared" si="87"/>
        <v>#NUM!</v>
      </c>
      <c r="F1088" s="95" t="e">
        <f t="shared" si="88"/>
        <v>#NUM!</v>
      </c>
      <c r="G1088" s="102" t="e">
        <f t="shared" si="90"/>
        <v>#NUM!</v>
      </c>
    </row>
    <row r="1089" spans="2:7">
      <c r="B1089" s="100">
        <v>226</v>
      </c>
      <c r="C1089" s="95" t="e">
        <f t="shared" si="89"/>
        <v>#NUM!</v>
      </c>
      <c r="D1089" s="95" t="e">
        <f t="shared" si="86"/>
        <v>#NUM!</v>
      </c>
      <c r="E1089" s="418" t="e">
        <f t="shared" si="87"/>
        <v>#NUM!</v>
      </c>
      <c r="F1089" s="95" t="e">
        <f t="shared" si="88"/>
        <v>#NUM!</v>
      </c>
      <c r="G1089" s="102" t="e">
        <f t="shared" si="90"/>
        <v>#NUM!</v>
      </c>
    </row>
    <row r="1090" spans="2:7">
      <c r="B1090" s="100">
        <v>227</v>
      </c>
      <c r="C1090" s="95" t="e">
        <f t="shared" si="89"/>
        <v>#NUM!</v>
      </c>
      <c r="D1090" s="95" t="e">
        <f t="shared" si="86"/>
        <v>#NUM!</v>
      </c>
      <c r="E1090" s="418" t="e">
        <f t="shared" si="87"/>
        <v>#NUM!</v>
      </c>
      <c r="F1090" s="95" t="e">
        <f t="shared" si="88"/>
        <v>#NUM!</v>
      </c>
      <c r="G1090" s="102" t="e">
        <f t="shared" si="90"/>
        <v>#NUM!</v>
      </c>
    </row>
    <row r="1091" spans="2:7">
      <c r="B1091" s="100">
        <v>228</v>
      </c>
      <c r="C1091" s="95" t="e">
        <f t="shared" si="89"/>
        <v>#NUM!</v>
      </c>
      <c r="D1091" s="95" t="e">
        <f t="shared" si="86"/>
        <v>#NUM!</v>
      </c>
      <c r="E1091" s="418" t="e">
        <f t="shared" si="87"/>
        <v>#NUM!</v>
      </c>
      <c r="F1091" s="95" t="e">
        <f t="shared" si="88"/>
        <v>#NUM!</v>
      </c>
      <c r="G1091" s="102" t="e">
        <f t="shared" si="90"/>
        <v>#NUM!</v>
      </c>
    </row>
    <row r="1092" spans="2:7">
      <c r="B1092" s="100">
        <v>229</v>
      </c>
      <c r="C1092" s="95" t="e">
        <f t="shared" si="89"/>
        <v>#NUM!</v>
      </c>
      <c r="D1092" s="95" t="e">
        <f t="shared" si="86"/>
        <v>#NUM!</v>
      </c>
      <c r="E1092" s="418" t="e">
        <f t="shared" si="87"/>
        <v>#NUM!</v>
      </c>
      <c r="F1092" s="95" t="e">
        <f t="shared" si="88"/>
        <v>#NUM!</v>
      </c>
      <c r="G1092" s="102" t="e">
        <f t="shared" si="90"/>
        <v>#NUM!</v>
      </c>
    </row>
    <row r="1093" spans="2:7">
      <c r="B1093" s="100">
        <v>230</v>
      </c>
      <c r="C1093" s="95" t="e">
        <f t="shared" si="89"/>
        <v>#NUM!</v>
      </c>
      <c r="D1093" s="95" t="e">
        <f t="shared" si="86"/>
        <v>#NUM!</v>
      </c>
      <c r="E1093" s="418" t="e">
        <f t="shared" si="87"/>
        <v>#NUM!</v>
      </c>
      <c r="F1093" s="95" t="e">
        <f t="shared" si="88"/>
        <v>#NUM!</v>
      </c>
      <c r="G1093" s="102" t="e">
        <f t="shared" si="90"/>
        <v>#NUM!</v>
      </c>
    </row>
    <row r="1094" spans="2:7">
      <c r="B1094" s="100">
        <v>231</v>
      </c>
      <c r="C1094" s="95" t="e">
        <f t="shared" si="89"/>
        <v>#NUM!</v>
      </c>
      <c r="D1094" s="95" t="e">
        <f t="shared" si="86"/>
        <v>#NUM!</v>
      </c>
      <c r="E1094" s="418" t="e">
        <f t="shared" si="87"/>
        <v>#NUM!</v>
      </c>
      <c r="F1094" s="95" t="e">
        <f t="shared" si="88"/>
        <v>#NUM!</v>
      </c>
      <c r="G1094" s="102" t="e">
        <f t="shared" si="90"/>
        <v>#NUM!</v>
      </c>
    </row>
    <row r="1095" spans="2:7">
      <c r="B1095" s="100">
        <v>232</v>
      </c>
      <c r="C1095" s="95" t="e">
        <f t="shared" si="89"/>
        <v>#NUM!</v>
      </c>
      <c r="D1095" s="95" t="e">
        <f t="shared" si="86"/>
        <v>#NUM!</v>
      </c>
      <c r="E1095" s="418" t="e">
        <f t="shared" si="87"/>
        <v>#NUM!</v>
      </c>
      <c r="F1095" s="95" t="e">
        <f t="shared" si="88"/>
        <v>#NUM!</v>
      </c>
      <c r="G1095" s="102" t="e">
        <f t="shared" si="90"/>
        <v>#NUM!</v>
      </c>
    </row>
    <row r="1096" spans="2:7">
      <c r="B1096" s="100">
        <v>233</v>
      </c>
      <c r="C1096" s="95" t="e">
        <f t="shared" si="89"/>
        <v>#NUM!</v>
      </c>
      <c r="D1096" s="95" t="e">
        <f t="shared" si="86"/>
        <v>#NUM!</v>
      </c>
      <c r="E1096" s="418" t="e">
        <f t="shared" si="87"/>
        <v>#NUM!</v>
      </c>
      <c r="F1096" s="95" t="e">
        <f t="shared" si="88"/>
        <v>#NUM!</v>
      </c>
      <c r="G1096" s="102" t="e">
        <f t="shared" si="90"/>
        <v>#NUM!</v>
      </c>
    </row>
    <row r="1097" spans="2:7">
      <c r="B1097" s="100">
        <v>234</v>
      </c>
      <c r="C1097" s="95" t="e">
        <f t="shared" si="89"/>
        <v>#NUM!</v>
      </c>
      <c r="D1097" s="95" t="e">
        <f t="shared" si="86"/>
        <v>#NUM!</v>
      </c>
      <c r="E1097" s="418" t="e">
        <f t="shared" si="87"/>
        <v>#NUM!</v>
      </c>
      <c r="F1097" s="95" t="e">
        <f t="shared" si="88"/>
        <v>#NUM!</v>
      </c>
      <c r="G1097" s="102" t="e">
        <f t="shared" si="90"/>
        <v>#NUM!</v>
      </c>
    </row>
    <row r="1098" spans="2:7">
      <c r="B1098" s="100">
        <v>235</v>
      </c>
      <c r="C1098" s="95" t="e">
        <f t="shared" si="89"/>
        <v>#NUM!</v>
      </c>
      <c r="D1098" s="95" t="e">
        <f t="shared" si="86"/>
        <v>#NUM!</v>
      </c>
      <c r="E1098" s="418" t="e">
        <f t="shared" si="87"/>
        <v>#NUM!</v>
      </c>
      <c r="F1098" s="95" t="e">
        <f t="shared" si="88"/>
        <v>#NUM!</v>
      </c>
      <c r="G1098" s="102" t="e">
        <f t="shared" si="90"/>
        <v>#NUM!</v>
      </c>
    </row>
    <row r="1099" spans="2:7">
      <c r="B1099" s="100">
        <v>236</v>
      </c>
      <c r="C1099" s="95" t="e">
        <f t="shared" si="89"/>
        <v>#NUM!</v>
      </c>
      <c r="D1099" s="95" t="e">
        <f t="shared" si="86"/>
        <v>#NUM!</v>
      </c>
      <c r="E1099" s="418" t="e">
        <f t="shared" si="87"/>
        <v>#NUM!</v>
      </c>
      <c r="F1099" s="95" t="e">
        <f t="shared" si="88"/>
        <v>#NUM!</v>
      </c>
      <c r="G1099" s="102" t="e">
        <f t="shared" si="90"/>
        <v>#NUM!</v>
      </c>
    </row>
    <row r="1100" spans="2:7">
      <c r="B1100" s="100">
        <v>237</v>
      </c>
      <c r="C1100" s="95" t="e">
        <f t="shared" si="89"/>
        <v>#NUM!</v>
      </c>
      <c r="D1100" s="95" t="e">
        <f t="shared" si="86"/>
        <v>#NUM!</v>
      </c>
      <c r="E1100" s="418" t="e">
        <f t="shared" si="87"/>
        <v>#NUM!</v>
      </c>
      <c r="F1100" s="95" t="e">
        <f t="shared" si="88"/>
        <v>#NUM!</v>
      </c>
      <c r="G1100" s="102" t="e">
        <f t="shared" si="90"/>
        <v>#NUM!</v>
      </c>
    </row>
    <row r="1101" spans="2:7">
      <c r="B1101" s="100">
        <v>238</v>
      </c>
      <c r="C1101" s="95" t="e">
        <f t="shared" si="89"/>
        <v>#NUM!</v>
      </c>
      <c r="D1101" s="95" t="e">
        <f t="shared" si="86"/>
        <v>#NUM!</v>
      </c>
      <c r="E1101" s="418" t="e">
        <f t="shared" si="87"/>
        <v>#NUM!</v>
      </c>
      <c r="F1101" s="95" t="e">
        <f t="shared" si="88"/>
        <v>#NUM!</v>
      </c>
      <c r="G1101" s="102" t="e">
        <f t="shared" si="90"/>
        <v>#NUM!</v>
      </c>
    </row>
    <row r="1102" spans="2:7">
      <c r="B1102" s="100">
        <v>239</v>
      </c>
      <c r="C1102" s="95" t="e">
        <f t="shared" si="89"/>
        <v>#NUM!</v>
      </c>
      <c r="D1102" s="95" t="e">
        <f t="shared" si="86"/>
        <v>#NUM!</v>
      </c>
      <c r="E1102" s="418" t="e">
        <f t="shared" si="87"/>
        <v>#NUM!</v>
      </c>
      <c r="F1102" s="95" t="e">
        <f t="shared" si="88"/>
        <v>#NUM!</v>
      </c>
      <c r="G1102" s="102" t="e">
        <f t="shared" si="90"/>
        <v>#NUM!</v>
      </c>
    </row>
    <row r="1103" spans="2:7">
      <c r="B1103" s="100">
        <v>240</v>
      </c>
      <c r="C1103" s="95" t="e">
        <f t="shared" si="89"/>
        <v>#NUM!</v>
      </c>
      <c r="D1103" s="95" t="e">
        <f t="shared" si="86"/>
        <v>#NUM!</v>
      </c>
      <c r="E1103" s="418" t="e">
        <f t="shared" si="87"/>
        <v>#NUM!</v>
      </c>
      <c r="F1103" s="95" t="e">
        <f t="shared" si="88"/>
        <v>#NUM!</v>
      </c>
      <c r="G1103" s="102" t="e">
        <f t="shared" si="90"/>
        <v>#NUM!</v>
      </c>
    </row>
    <row r="1104" spans="2:7">
      <c r="B1104" s="100">
        <v>241</v>
      </c>
      <c r="C1104" s="95" t="e">
        <f t="shared" si="89"/>
        <v>#NUM!</v>
      </c>
      <c r="D1104" s="95" t="e">
        <f t="shared" si="86"/>
        <v>#NUM!</v>
      </c>
      <c r="E1104" s="418" t="e">
        <f t="shared" si="87"/>
        <v>#NUM!</v>
      </c>
      <c r="F1104" s="95" t="e">
        <f t="shared" si="88"/>
        <v>#NUM!</v>
      </c>
      <c r="G1104" s="102" t="e">
        <f t="shared" si="90"/>
        <v>#NUM!</v>
      </c>
    </row>
    <row r="1105" spans="2:7">
      <c r="B1105" s="100">
        <v>242</v>
      </c>
      <c r="C1105" s="95" t="e">
        <f t="shared" si="89"/>
        <v>#NUM!</v>
      </c>
      <c r="D1105" s="95" t="e">
        <f t="shared" si="86"/>
        <v>#NUM!</v>
      </c>
      <c r="E1105" s="418" t="e">
        <f t="shared" si="87"/>
        <v>#NUM!</v>
      </c>
      <c r="F1105" s="95" t="e">
        <f t="shared" si="88"/>
        <v>#NUM!</v>
      </c>
      <c r="G1105" s="102" t="e">
        <f t="shared" si="90"/>
        <v>#NUM!</v>
      </c>
    </row>
    <row r="1106" spans="2:7">
      <c r="B1106" s="100">
        <v>243</v>
      </c>
      <c r="C1106" s="95" t="e">
        <f t="shared" si="89"/>
        <v>#NUM!</v>
      </c>
      <c r="D1106" s="95" t="e">
        <f t="shared" si="86"/>
        <v>#NUM!</v>
      </c>
      <c r="E1106" s="418" t="e">
        <f t="shared" si="87"/>
        <v>#NUM!</v>
      </c>
      <c r="F1106" s="95" t="e">
        <f t="shared" si="88"/>
        <v>#NUM!</v>
      </c>
      <c r="G1106" s="102" t="e">
        <f t="shared" si="90"/>
        <v>#NUM!</v>
      </c>
    </row>
    <row r="1107" spans="2:7">
      <c r="B1107" s="100">
        <v>244</v>
      </c>
      <c r="C1107" s="95" t="e">
        <f t="shared" si="89"/>
        <v>#NUM!</v>
      </c>
      <c r="D1107" s="95" t="e">
        <f t="shared" si="86"/>
        <v>#NUM!</v>
      </c>
      <c r="E1107" s="418"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418"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418" t="e">
        <f t="shared" si="92"/>
        <v>#NUM!</v>
      </c>
      <c r="F1109" s="95" t="e">
        <f t="shared" si="93"/>
        <v>#NUM!</v>
      </c>
      <c r="G1109" s="102" t="e">
        <f t="shared" si="90"/>
        <v>#NUM!</v>
      </c>
    </row>
    <row r="1110" spans="2:7">
      <c r="B1110" s="100">
        <v>247</v>
      </c>
      <c r="C1110" s="95" t="e">
        <f t="shared" si="89"/>
        <v>#NUM!</v>
      </c>
      <c r="D1110" s="95" t="e">
        <f t="shared" si="91"/>
        <v>#NUM!</v>
      </c>
      <c r="E1110" s="418" t="e">
        <f t="shared" si="92"/>
        <v>#NUM!</v>
      </c>
      <c r="F1110" s="95" t="e">
        <f t="shared" si="93"/>
        <v>#NUM!</v>
      </c>
      <c r="G1110" s="102" t="e">
        <f t="shared" si="90"/>
        <v>#NUM!</v>
      </c>
    </row>
    <row r="1111" spans="2:7">
      <c r="B1111" s="100">
        <v>248</v>
      </c>
      <c r="C1111" s="95" t="e">
        <f t="shared" si="89"/>
        <v>#NUM!</v>
      </c>
      <c r="D1111" s="95" t="e">
        <f t="shared" si="91"/>
        <v>#NUM!</v>
      </c>
      <c r="E1111" s="418" t="e">
        <f t="shared" si="92"/>
        <v>#NUM!</v>
      </c>
      <c r="F1111" s="95" t="e">
        <f t="shared" si="93"/>
        <v>#NUM!</v>
      </c>
      <c r="G1111" s="102" t="e">
        <f t="shared" si="90"/>
        <v>#NUM!</v>
      </c>
    </row>
    <row r="1112" spans="2:7">
      <c r="B1112" s="100">
        <v>249</v>
      </c>
      <c r="C1112" s="95" t="e">
        <f t="shared" si="89"/>
        <v>#NUM!</v>
      </c>
      <c r="D1112" s="95" t="e">
        <f t="shared" si="91"/>
        <v>#NUM!</v>
      </c>
      <c r="E1112" s="418" t="e">
        <f t="shared" si="92"/>
        <v>#NUM!</v>
      </c>
      <c r="F1112" s="95" t="e">
        <f t="shared" si="93"/>
        <v>#NUM!</v>
      </c>
      <c r="G1112" s="102" t="e">
        <f t="shared" si="90"/>
        <v>#NUM!</v>
      </c>
    </row>
    <row r="1113" spans="2:7">
      <c r="B1113" s="100">
        <v>250</v>
      </c>
      <c r="C1113" s="95" t="e">
        <f t="shared" si="89"/>
        <v>#NUM!</v>
      </c>
      <c r="D1113" s="95" t="e">
        <f t="shared" si="91"/>
        <v>#NUM!</v>
      </c>
      <c r="E1113" s="418" t="e">
        <f t="shared" si="92"/>
        <v>#NUM!</v>
      </c>
      <c r="F1113" s="95" t="e">
        <f t="shared" si="93"/>
        <v>#NUM!</v>
      </c>
      <c r="G1113" s="102" t="e">
        <f t="shared" si="90"/>
        <v>#NUM!</v>
      </c>
    </row>
    <row r="1114" spans="2:7">
      <c r="B1114" s="100">
        <v>251</v>
      </c>
      <c r="C1114" s="95" t="e">
        <f t="shared" si="89"/>
        <v>#NUM!</v>
      </c>
      <c r="D1114" s="95" t="e">
        <f t="shared" si="91"/>
        <v>#NUM!</v>
      </c>
      <c r="E1114" s="418" t="e">
        <f t="shared" si="92"/>
        <v>#NUM!</v>
      </c>
      <c r="F1114" s="95" t="e">
        <f t="shared" si="93"/>
        <v>#NUM!</v>
      </c>
      <c r="G1114" s="102" t="e">
        <f t="shared" si="90"/>
        <v>#NUM!</v>
      </c>
    </row>
    <row r="1115" spans="2:7">
      <c r="B1115" s="100">
        <v>252</v>
      </c>
      <c r="C1115" s="95" t="e">
        <f t="shared" si="89"/>
        <v>#NUM!</v>
      </c>
      <c r="D1115" s="95" t="e">
        <f t="shared" si="91"/>
        <v>#NUM!</v>
      </c>
      <c r="E1115" s="418" t="e">
        <f t="shared" si="92"/>
        <v>#NUM!</v>
      </c>
      <c r="F1115" s="95" t="e">
        <f t="shared" si="93"/>
        <v>#NUM!</v>
      </c>
      <c r="G1115" s="102" t="e">
        <f t="shared" si="90"/>
        <v>#NUM!</v>
      </c>
    </row>
    <row r="1116" spans="2:7">
      <c r="B1116" s="100">
        <v>253</v>
      </c>
      <c r="C1116" s="95" t="e">
        <f t="shared" si="89"/>
        <v>#NUM!</v>
      </c>
      <c r="D1116" s="95" t="e">
        <f t="shared" si="91"/>
        <v>#NUM!</v>
      </c>
      <c r="E1116" s="418" t="e">
        <f t="shared" si="92"/>
        <v>#NUM!</v>
      </c>
      <c r="F1116" s="95" t="e">
        <f t="shared" si="93"/>
        <v>#NUM!</v>
      </c>
      <c r="G1116" s="102" t="e">
        <f t="shared" si="90"/>
        <v>#NUM!</v>
      </c>
    </row>
    <row r="1117" spans="2:7">
      <c r="B1117" s="100">
        <v>254</v>
      </c>
      <c r="C1117" s="95" t="e">
        <f t="shared" si="89"/>
        <v>#NUM!</v>
      </c>
      <c r="D1117" s="95" t="e">
        <f t="shared" si="91"/>
        <v>#NUM!</v>
      </c>
      <c r="E1117" s="418" t="e">
        <f t="shared" si="92"/>
        <v>#NUM!</v>
      </c>
      <c r="F1117" s="95" t="e">
        <f t="shared" si="93"/>
        <v>#NUM!</v>
      </c>
      <c r="G1117" s="102" t="e">
        <f t="shared" si="90"/>
        <v>#NUM!</v>
      </c>
    </row>
    <row r="1118" spans="2:7">
      <c r="B1118" s="100">
        <v>255</v>
      </c>
      <c r="C1118" s="95" t="e">
        <f t="shared" si="89"/>
        <v>#NUM!</v>
      </c>
      <c r="D1118" s="95" t="e">
        <f t="shared" si="91"/>
        <v>#NUM!</v>
      </c>
      <c r="E1118" s="418" t="e">
        <f t="shared" si="92"/>
        <v>#NUM!</v>
      </c>
      <c r="F1118" s="95" t="e">
        <f t="shared" si="93"/>
        <v>#NUM!</v>
      </c>
      <c r="G1118" s="102" t="e">
        <f t="shared" si="90"/>
        <v>#NUM!</v>
      </c>
    </row>
    <row r="1119" spans="2:7">
      <c r="B1119" s="100">
        <v>256</v>
      </c>
      <c r="C1119" s="95" t="e">
        <f t="shared" si="89"/>
        <v>#NUM!</v>
      </c>
      <c r="D1119" s="95" t="e">
        <f t="shared" si="91"/>
        <v>#NUM!</v>
      </c>
      <c r="E1119" s="418" t="e">
        <f t="shared" si="92"/>
        <v>#NUM!</v>
      </c>
      <c r="F1119" s="95" t="e">
        <f t="shared" si="93"/>
        <v>#NUM!</v>
      </c>
      <c r="G1119" s="102" t="e">
        <f t="shared" si="90"/>
        <v>#NUM!</v>
      </c>
    </row>
    <row r="1120" spans="2:7">
      <c r="B1120" s="100">
        <v>257</v>
      </c>
      <c r="C1120" s="95" t="e">
        <f t="shared" si="89"/>
        <v>#NUM!</v>
      </c>
      <c r="D1120" s="95" t="e">
        <f t="shared" si="91"/>
        <v>#NUM!</v>
      </c>
      <c r="E1120" s="418"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418" t="e">
        <f t="shared" si="92"/>
        <v>#NUM!</v>
      </c>
      <c r="F1121" s="95" t="e">
        <f t="shared" si="93"/>
        <v>#NUM!</v>
      </c>
      <c r="G1121" s="102" t="e">
        <f t="shared" ref="G1121:G1184" si="95">F1121*12</f>
        <v>#NUM!</v>
      </c>
    </row>
    <row r="1122" spans="2:7">
      <c r="B1122" s="100">
        <v>259</v>
      </c>
      <c r="C1122" s="95" t="e">
        <f t="shared" si="94"/>
        <v>#NUM!</v>
      </c>
      <c r="D1122" s="95" t="e">
        <f t="shared" si="91"/>
        <v>#NUM!</v>
      </c>
      <c r="E1122" s="418" t="e">
        <f t="shared" si="92"/>
        <v>#NUM!</v>
      </c>
      <c r="F1122" s="95" t="e">
        <f t="shared" si="93"/>
        <v>#NUM!</v>
      </c>
      <c r="G1122" s="102" t="e">
        <f t="shared" si="95"/>
        <v>#NUM!</v>
      </c>
    </row>
    <row r="1123" spans="2:7">
      <c r="B1123" s="100">
        <v>260</v>
      </c>
      <c r="C1123" s="95" t="e">
        <f t="shared" si="94"/>
        <v>#NUM!</v>
      </c>
      <c r="D1123" s="95" t="e">
        <f t="shared" si="91"/>
        <v>#NUM!</v>
      </c>
      <c r="E1123" s="418" t="e">
        <f t="shared" si="92"/>
        <v>#NUM!</v>
      </c>
      <c r="F1123" s="95" t="e">
        <f t="shared" si="93"/>
        <v>#NUM!</v>
      </c>
      <c r="G1123" s="102" t="e">
        <f t="shared" si="95"/>
        <v>#NUM!</v>
      </c>
    </row>
    <row r="1124" spans="2:7">
      <c r="B1124" s="100">
        <v>261</v>
      </c>
      <c r="C1124" s="95" t="e">
        <f t="shared" si="94"/>
        <v>#NUM!</v>
      </c>
      <c r="D1124" s="95" t="e">
        <f t="shared" si="91"/>
        <v>#NUM!</v>
      </c>
      <c r="E1124" s="418" t="e">
        <f t="shared" si="92"/>
        <v>#NUM!</v>
      </c>
      <c r="F1124" s="95" t="e">
        <f t="shared" si="93"/>
        <v>#NUM!</v>
      </c>
      <c r="G1124" s="102" t="e">
        <f t="shared" si="95"/>
        <v>#NUM!</v>
      </c>
    </row>
    <row r="1125" spans="2:7">
      <c r="B1125" s="100">
        <v>262</v>
      </c>
      <c r="C1125" s="95" t="e">
        <f t="shared" si="94"/>
        <v>#NUM!</v>
      </c>
      <c r="D1125" s="95" t="e">
        <f t="shared" si="91"/>
        <v>#NUM!</v>
      </c>
      <c r="E1125" s="418" t="e">
        <f t="shared" si="92"/>
        <v>#NUM!</v>
      </c>
      <c r="F1125" s="95" t="e">
        <f t="shared" si="93"/>
        <v>#NUM!</v>
      </c>
      <c r="G1125" s="102" t="e">
        <f t="shared" si="95"/>
        <v>#NUM!</v>
      </c>
    </row>
    <row r="1126" spans="2:7">
      <c r="B1126" s="100">
        <v>263</v>
      </c>
      <c r="C1126" s="95" t="e">
        <f t="shared" si="94"/>
        <v>#NUM!</v>
      </c>
      <c r="D1126" s="95" t="e">
        <f t="shared" si="91"/>
        <v>#NUM!</v>
      </c>
      <c r="E1126" s="418" t="e">
        <f t="shared" si="92"/>
        <v>#NUM!</v>
      </c>
      <c r="F1126" s="95" t="e">
        <f t="shared" si="93"/>
        <v>#NUM!</v>
      </c>
      <c r="G1126" s="102" t="e">
        <f t="shared" si="95"/>
        <v>#NUM!</v>
      </c>
    </row>
    <row r="1127" spans="2:7">
      <c r="B1127" s="100">
        <v>264</v>
      </c>
      <c r="C1127" s="95" t="e">
        <f t="shared" si="94"/>
        <v>#NUM!</v>
      </c>
      <c r="D1127" s="95" t="e">
        <f t="shared" si="91"/>
        <v>#NUM!</v>
      </c>
      <c r="E1127" s="418" t="e">
        <f t="shared" si="92"/>
        <v>#NUM!</v>
      </c>
      <c r="F1127" s="95" t="e">
        <f t="shared" si="93"/>
        <v>#NUM!</v>
      </c>
      <c r="G1127" s="102" t="e">
        <f t="shared" si="95"/>
        <v>#NUM!</v>
      </c>
    </row>
    <row r="1128" spans="2:7">
      <c r="B1128" s="100">
        <v>265</v>
      </c>
      <c r="C1128" s="95" t="e">
        <f t="shared" si="94"/>
        <v>#NUM!</v>
      </c>
      <c r="D1128" s="95" t="e">
        <f t="shared" si="91"/>
        <v>#NUM!</v>
      </c>
      <c r="E1128" s="418" t="e">
        <f t="shared" si="92"/>
        <v>#NUM!</v>
      </c>
      <c r="F1128" s="95" t="e">
        <f t="shared" si="93"/>
        <v>#NUM!</v>
      </c>
      <c r="G1128" s="102" t="e">
        <f t="shared" si="95"/>
        <v>#NUM!</v>
      </c>
    </row>
    <row r="1129" spans="2:7">
      <c r="B1129" s="100">
        <v>266</v>
      </c>
      <c r="C1129" s="95" t="e">
        <f t="shared" si="94"/>
        <v>#NUM!</v>
      </c>
      <c r="D1129" s="95" t="e">
        <f t="shared" si="91"/>
        <v>#NUM!</v>
      </c>
      <c r="E1129" s="418" t="e">
        <f t="shared" si="92"/>
        <v>#NUM!</v>
      </c>
      <c r="F1129" s="95" t="e">
        <f t="shared" si="93"/>
        <v>#NUM!</v>
      </c>
      <c r="G1129" s="102" t="e">
        <f t="shared" si="95"/>
        <v>#NUM!</v>
      </c>
    </row>
    <row r="1130" spans="2:7">
      <c r="B1130" s="100">
        <v>267</v>
      </c>
      <c r="C1130" s="95" t="e">
        <f t="shared" si="94"/>
        <v>#NUM!</v>
      </c>
      <c r="D1130" s="95" t="e">
        <f t="shared" si="91"/>
        <v>#NUM!</v>
      </c>
      <c r="E1130" s="418" t="e">
        <f t="shared" si="92"/>
        <v>#NUM!</v>
      </c>
      <c r="F1130" s="95" t="e">
        <f t="shared" si="93"/>
        <v>#NUM!</v>
      </c>
      <c r="G1130" s="102" t="e">
        <f t="shared" si="95"/>
        <v>#NUM!</v>
      </c>
    </row>
    <row r="1131" spans="2:7">
      <c r="B1131" s="100">
        <v>268</v>
      </c>
      <c r="C1131" s="95" t="e">
        <f t="shared" si="94"/>
        <v>#NUM!</v>
      </c>
      <c r="D1131" s="95" t="e">
        <f t="shared" si="91"/>
        <v>#NUM!</v>
      </c>
      <c r="E1131" s="418" t="e">
        <f t="shared" si="92"/>
        <v>#NUM!</v>
      </c>
      <c r="F1131" s="95" t="e">
        <f t="shared" si="93"/>
        <v>#NUM!</v>
      </c>
      <c r="G1131" s="102" t="e">
        <f t="shared" si="95"/>
        <v>#NUM!</v>
      </c>
    </row>
    <row r="1132" spans="2:7">
      <c r="B1132" s="100">
        <v>269</v>
      </c>
      <c r="C1132" s="95" t="e">
        <f t="shared" si="94"/>
        <v>#NUM!</v>
      </c>
      <c r="D1132" s="95" t="e">
        <f t="shared" si="91"/>
        <v>#NUM!</v>
      </c>
      <c r="E1132" s="418" t="e">
        <f t="shared" si="92"/>
        <v>#NUM!</v>
      </c>
      <c r="F1132" s="95" t="e">
        <f t="shared" si="93"/>
        <v>#NUM!</v>
      </c>
      <c r="G1132" s="102" t="e">
        <f t="shared" si="95"/>
        <v>#NUM!</v>
      </c>
    </row>
    <row r="1133" spans="2:7">
      <c r="B1133" s="100">
        <v>270</v>
      </c>
      <c r="C1133" s="95" t="e">
        <f t="shared" si="94"/>
        <v>#NUM!</v>
      </c>
      <c r="D1133" s="95" t="e">
        <f t="shared" si="91"/>
        <v>#NUM!</v>
      </c>
      <c r="E1133" s="418" t="e">
        <f t="shared" si="92"/>
        <v>#NUM!</v>
      </c>
      <c r="F1133" s="95" t="e">
        <f t="shared" si="93"/>
        <v>#NUM!</v>
      </c>
      <c r="G1133" s="102" t="e">
        <f t="shared" si="95"/>
        <v>#NUM!</v>
      </c>
    </row>
    <row r="1134" spans="2:7">
      <c r="B1134" s="100">
        <v>271</v>
      </c>
      <c r="C1134" s="95" t="e">
        <f t="shared" si="94"/>
        <v>#NUM!</v>
      </c>
      <c r="D1134" s="95" t="e">
        <f t="shared" si="91"/>
        <v>#NUM!</v>
      </c>
      <c r="E1134" s="418" t="e">
        <f t="shared" si="92"/>
        <v>#NUM!</v>
      </c>
      <c r="F1134" s="95" t="e">
        <f t="shared" si="93"/>
        <v>#NUM!</v>
      </c>
      <c r="G1134" s="102" t="e">
        <f t="shared" si="95"/>
        <v>#NUM!</v>
      </c>
    </row>
    <row r="1135" spans="2:7">
      <c r="B1135" s="100">
        <v>272</v>
      </c>
      <c r="C1135" s="95" t="e">
        <f t="shared" si="94"/>
        <v>#NUM!</v>
      </c>
      <c r="D1135" s="95" t="e">
        <f t="shared" si="91"/>
        <v>#NUM!</v>
      </c>
      <c r="E1135" s="418" t="e">
        <f t="shared" si="92"/>
        <v>#NUM!</v>
      </c>
      <c r="F1135" s="95" t="e">
        <f t="shared" si="93"/>
        <v>#NUM!</v>
      </c>
      <c r="G1135" s="102" t="e">
        <f t="shared" si="95"/>
        <v>#NUM!</v>
      </c>
    </row>
    <row r="1136" spans="2:7">
      <c r="B1136" s="100">
        <v>273</v>
      </c>
      <c r="C1136" s="95" t="e">
        <f t="shared" si="94"/>
        <v>#NUM!</v>
      </c>
      <c r="D1136" s="95" t="e">
        <f t="shared" si="91"/>
        <v>#NUM!</v>
      </c>
      <c r="E1136" s="418" t="e">
        <f t="shared" si="92"/>
        <v>#NUM!</v>
      </c>
      <c r="F1136" s="95" t="e">
        <f t="shared" si="93"/>
        <v>#NUM!</v>
      </c>
      <c r="G1136" s="102" t="e">
        <f t="shared" si="95"/>
        <v>#NUM!</v>
      </c>
    </row>
    <row r="1137" spans="2:7">
      <c r="B1137" s="100">
        <v>274</v>
      </c>
      <c r="C1137" s="95" t="e">
        <f t="shared" si="94"/>
        <v>#NUM!</v>
      </c>
      <c r="D1137" s="95" t="e">
        <f t="shared" si="91"/>
        <v>#NUM!</v>
      </c>
      <c r="E1137" s="418" t="e">
        <f t="shared" si="92"/>
        <v>#NUM!</v>
      </c>
      <c r="F1137" s="95" t="e">
        <f t="shared" si="93"/>
        <v>#NUM!</v>
      </c>
      <c r="G1137" s="102" t="e">
        <f t="shared" si="95"/>
        <v>#NUM!</v>
      </c>
    </row>
    <row r="1138" spans="2:7">
      <c r="B1138" s="100">
        <v>275</v>
      </c>
      <c r="C1138" s="95" t="e">
        <f t="shared" si="94"/>
        <v>#NUM!</v>
      </c>
      <c r="D1138" s="95" t="e">
        <f t="shared" si="91"/>
        <v>#NUM!</v>
      </c>
      <c r="E1138" s="418" t="e">
        <f t="shared" si="92"/>
        <v>#NUM!</v>
      </c>
      <c r="F1138" s="95" t="e">
        <f t="shared" si="93"/>
        <v>#NUM!</v>
      </c>
      <c r="G1138" s="102" t="e">
        <f t="shared" si="95"/>
        <v>#NUM!</v>
      </c>
    </row>
    <row r="1139" spans="2:7">
      <c r="B1139" s="100">
        <v>276</v>
      </c>
      <c r="C1139" s="95" t="e">
        <f t="shared" si="94"/>
        <v>#NUM!</v>
      </c>
      <c r="D1139" s="95" t="e">
        <f t="shared" si="91"/>
        <v>#NUM!</v>
      </c>
      <c r="E1139" s="418" t="e">
        <f t="shared" si="92"/>
        <v>#NUM!</v>
      </c>
      <c r="F1139" s="95" t="e">
        <f t="shared" si="93"/>
        <v>#NUM!</v>
      </c>
      <c r="G1139" s="102" t="e">
        <f t="shared" si="95"/>
        <v>#NUM!</v>
      </c>
    </row>
    <row r="1140" spans="2:7">
      <c r="B1140" s="100">
        <v>277</v>
      </c>
      <c r="C1140" s="95" t="e">
        <f t="shared" si="94"/>
        <v>#NUM!</v>
      </c>
      <c r="D1140" s="95" t="e">
        <f t="shared" si="91"/>
        <v>#NUM!</v>
      </c>
      <c r="E1140" s="418" t="e">
        <f t="shared" si="92"/>
        <v>#NUM!</v>
      </c>
      <c r="F1140" s="95" t="e">
        <f t="shared" si="93"/>
        <v>#NUM!</v>
      </c>
      <c r="G1140" s="102" t="e">
        <f t="shared" si="95"/>
        <v>#NUM!</v>
      </c>
    </row>
    <row r="1141" spans="2:7">
      <c r="B1141" s="100">
        <v>278</v>
      </c>
      <c r="C1141" s="95" t="e">
        <f t="shared" si="94"/>
        <v>#NUM!</v>
      </c>
      <c r="D1141" s="95" t="e">
        <f t="shared" si="91"/>
        <v>#NUM!</v>
      </c>
      <c r="E1141" s="418" t="e">
        <f t="shared" si="92"/>
        <v>#NUM!</v>
      </c>
      <c r="F1141" s="95" t="e">
        <f t="shared" si="93"/>
        <v>#NUM!</v>
      </c>
      <c r="G1141" s="102" t="e">
        <f t="shared" si="95"/>
        <v>#NUM!</v>
      </c>
    </row>
    <row r="1142" spans="2:7">
      <c r="B1142" s="100">
        <v>279</v>
      </c>
      <c r="C1142" s="95" t="e">
        <f t="shared" si="94"/>
        <v>#NUM!</v>
      </c>
      <c r="D1142" s="95" t="e">
        <f t="shared" si="91"/>
        <v>#NUM!</v>
      </c>
      <c r="E1142" s="418" t="e">
        <f t="shared" si="92"/>
        <v>#NUM!</v>
      </c>
      <c r="F1142" s="95" t="e">
        <f t="shared" si="93"/>
        <v>#NUM!</v>
      </c>
      <c r="G1142" s="102" t="e">
        <f t="shared" si="95"/>
        <v>#NUM!</v>
      </c>
    </row>
    <row r="1143" spans="2:7">
      <c r="B1143" s="100">
        <v>280</v>
      </c>
      <c r="C1143" s="95" t="e">
        <f t="shared" si="94"/>
        <v>#NUM!</v>
      </c>
      <c r="D1143" s="95" t="e">
        <f t="shared" si="91"/>
        <v>#NUM!</v>
      </c>
      <c r="E1143" s="418" t="e">
        <f t="shared" si="92"/>
        <v>#NUM!</v>
      </c>
      <c r="F1143" s="95" t="e">
        <f t="shared" si="93"/>
        <v>#NUM!</v>
      </c>
      <c r="G1143" s="102" t="e">
        <f t="shared" si="95"/>
        <v>#NUM!</v>
      </c>
    </row>
    <row r="1144" spans="2:7">
      <c r="B1144" s="100">
        <v>281</v>
      </c>
      <c r="C1144" s="95" t="e">
        <f t="shared" si="94"/>
        <v>#NUM!</v>
      </c>
      <c r="D1144" s="95" t="e">
        <f t="shared" si="91"/>
        <v>#NUM!</v>
      </c>
      <c r="E1144" s="418" t="e">
        <f t="shared" si="92"/>
        <v>#NUM!</v>
      </c>
      <c r="F1144" s="95" t="e">
        <f t="shared" si="93"/>
        <v>#NUM!</v>
      </c>
      <c r="G1144" s="102" t="e">
        <f t="shared" si="95"/>
        <v>#NUM!</v>
      </c>
    </row>
    <row r="1145" spans="2:7">
      <c r="B1145" s="100">
        <v>282</v>
      </c>
      <c r="C1145" s="95" t="e">
        <f t="shared" si="94"/>
        <v>#NUM!</v>
      </c>
      <c r="D1145" s="95" t="e">
        <f t="shared" si="91"/>
        <v>#NUM!</v>
      </c>
      <c r="E1145" s="418" t="e">
        <f t="shared" si="92"/>
        <v>#NUM!</v>
      </c>
      <c r="F1145" s="95" t="e">
        <f t="shared" si="93"/>
        <v>#NUM!</v>
      </c>
      <c r="G1145" s="102" t="e">
        <f t="shared" si="95"/>
        <v>#NUM!</v>
      </c>
    </row>
    <row r="1146" spans="2:7">
      <c r="B1146" s="100">
        <v>283</v>
      </c>
      <c r="C1146" s="95" t="e">
        <f t="shared" si="94"/>
        <v>#NUM!</v>
      </c>
      <c r="D1146" s="95" t="e">
        <f t="shared" si="91"/>
        <v>#NUM!</v>
      </c>
      <c r="E1146" s="418" t="e">
        <f t="shared" si="92"/>
        <v>#NUM!</v>
      </c>
      <c r="F1146" s="95" t="e">
        <f t="shared" si="93"/>
        <v>#NUM!</v>
      </c>
      <c r="G1146" s="102" t="e">
        <f t="shared" si="95"/>
        <v>#NUM!</v>
      </c>
    </row>
    <row r="1147" spans="2:7">
      <c r="B1147" s="100">
        <v>284</v>
      </c>
      <c r="C1147" s="95" t="e">
        <f t="shared" si="94"/>
        <v>#NUM!</v>
      </c>
      <c r="D1147" s="95" t="e">
        <f t="shared" si="91"/>
        <v>#NUM!</v>
      </c>
      <c r="E1147" s="418" t="e">
        <f t="shared" si="92"/>
        <v>#NUM!</v>
      </c>
      <c r="F1147" s="95" t="e">
        <f t="shared" si="93"/>
        <v>#NUM!</v>
      </c>
      <c r="G1147" s="102" t="e">
        <f t="shared" si="95"/>
        <v>#NUM!</v>
      </c>
    </row>
    <row r="1148" spans="2:7">
      <c r="B1148" s="100">
        <v>285</v>
      </c>
      <c r="C1148" s="95" t="e">
        <f t="shared" si="94"/>
        <v>#NUM!</v>
      </c>
      <c r="D1148" s="95" t="e">
        <f t="shared" si="91"/>
        <v>#NUM!</v>
      </c>
      <c r="E1148" s="418" t="e">
        <f t="shared" si="92"/>
        <v>#NUM!</v>
      </c>
      <c r="F1148" s="95" t="e">
        <f t="shared" si="93"/>
        <v>#NUM!</v>
      </c>
      <c r="G1148" s="102" t="e">
        <f t="shared" si="95"/>
        <v>#NUM!</v>
      </c>
    </row>
    <row r="1149" spans="2:7">
      <c r="B1149" s="100">
        <v>286</v>
      </c>
      <c r="C1149" s="95" t="e">
        <f t="shared" si="94"/>
        <v>#NUM!</v>
      </c>
      <c r="D1149" s="95" t="e">
        <f t="shared" si="91"/>
        <v>#NUM!</v>
      </c>
      <c r="E1149" s="418" t="e">
        <f t="shared" si="92"/>
        <v>#NUM!</v>
      </c>
      <c r="F1149" s="95" t="e">
        <f t="shared" si="93"/>
        <v>#NUM!</v>
      </c>
      <c r="G1149" s="102" t="e">
        <f t="shared" si="95"/>
        <v>#NUM!</v>
      </c>
    </row>
    <row r="1150" spans="2:7">
      <c r="B1150" s="100">
        <v>287</v>
      </c>
      <c r="C1150" s="95" t="e">
        <f t="shared" si="94"/>
        <v>#NUM!</v>
      </c>
      <c r="D1150" s="95" t="e">
        <f t="shared" si="91"/>
        <v>#NUM!</v>
      </c>
      <c r="E1150" s="418" t="e">
        <f t="shared" si="92"/>
        <v>#NUM!</v>
      </c>
      <c r="F1150" s="95" t="e">
        <f t="shared" si="93"/>
        <v>#NUM!</v>
      </c>
      <c r="G1150" s="102" t="e">
        <f t="shared" si="95"/>
        <v>#NUM!</v>
      </c>
    </row>
    <row r="1151" spans="2:7">
      <c r="B1151" s="100">
        <v>288</v>
      </c>
      <c r="C1151" s="95" t="e">
        <f t="shared" si="94"/>
        <v>#NUM!</v>
      </c>
      <c r="D1151" s="95" t="e">
        <f t="shared" si="91"/>
        <v>#NUM!</v>
      </c>
      <c r="E1151" s="418" t="e">
        <f t="shared" si="92"/>
        <v>#NUM!</v>
      </c>
      <c r="F1151" s="95" t="e">
        <f t="shared" si="93"/>
        <v>#NUM!</v>
      </c>
      <c r="G1151" s="102" t="e">
        <f t="shared" si="95"/>
        <v>#NUM!</v>
      </c>
    </row>
    <row r="1152" spans="2:7">
      <c r="B1152" s="100">
        <v>289</v>
      </c>
      <c r="C1152" s="95" t="e">
        <f t="shared" si="94"/>
        <v>#NUM!</v>
      </c>
      <c r="D1152" s="95" t="e">
        <f t="shared" si="91"/>
        <v>#NUM!</v>
      </c>
      <c r="E1152" s="418" t="e">
        <f t="shared" si="92"/>
        <v>#NUM!</v>
      </c>
      <c r="F1152" s="95" t="e">
        <f t="shared" si="93"/>
        <v>#NUM!</v>
      </c>
      <c r="G1152" s="102" t="e">
        <f t="shared" si="95"/>
        <v>#NUM!</v>
      </c>
    </row>
    <row r="1153" spans="2:7">
      <c r="B1153" s="100">
        <v>290</v>
      </c>
      <c r="C1153" s="95" t="e">
        <f t="shared" si="94"/>
        <v>#NUM!</v>
      </c>
      <c r="D1153" s="95" t="e">
        <f t="shared" si="91"/>
        <v>#NUM!</v>
      </c>
      <c r="E1153" s="418" t="e">
        <f t="shared" si="92"/>
        <v>#NUM!</v>
      </c>
      <c r="F1153" s="95" t="e">
        <f t="shared" si="93"/>
        <v>#NUM!</v>
      </c>
      <c r="G1153" s="102" t="e">
        <f t="shared" si="95"/>
        <v>#NUM!</v>
      </c>
    </row>
    <row r="1154" spans="2:7">
      <c r="B1154" s="100">
        <v>291</v>
      </c>
      <c r="C1154" s="95" t="e">
        <f t="shared" si="94"/>
        <v>#NUM!</v>
      </c>
      <c r="D1154" s="95" t="e">
        <f t="shared" si="91"/>
        <v>#NUM!</v>
      </c>
      <c r="E1154" s="418" t="e">
        <f t="shared" si="92"/>
        <v>#NUM!</v>
      </c>
      <c r="F1154" s="95" t="e">
        <f t="shared" si="93"/>
        <v>#NUM!</v>
      </c>
      <c r="G1154" s="102" t="e">
        <f t="shared" si="95"/>
        <v>#NUM!</v>
      </c>
    </row>
    <row r="1155" spans="2:7">
      <c r="B1155" s="100">
        <v>292</v>
      </c>
      <c r="C1155" s="95" t="e">
        <f t="shared" si="94"/>
        <v>#NUM!</v>
      </c>
      <c r="D1155" s="95" t="e">
        <f t="shared" si="91"/>
        <v>#NUM!</v>
      </c>
      <c r="E1155" s="418" t="e">
        <f t="shared" si="92"/>
        <v>#NUM!</v>
      </c>
      <c r="F1155" s="95" t="e">
        <f t="shared" si="93"/>
        <v>#NUM!</v>
      </c>
      <c r="G1155" s="102" t="e">
        <f t="shared" si="95"/>
        <v>#NUM!</v>
      </c>
    </row>
    <row r="1156" spans="2:7">
      <c r="B1156" s="100">
        <v>293</v>
      </c>
      <c r="C1156" s="95" t="e">
        <f t="shared" si="94"/>
        <v>#NUM!</v>
      </c>
      <c r="D1156" s="95" t="e">
        <f t="shared" si="91"/>
        <v>#NUM!</v>
      </c>
      <c r="E1156" s="418" t="e">
        <f t="shared" si="92"/>
        <v>#NUM!</v>
      </c>
      <c r="F1156" s="95" t="e">
        <f t="shared" si="93"/>
        <v>#NUM!</v>
      </c>
      <c r="G1156" s="102" t="e">
        <f t="shared" si="95"/>
        <v>#NUM!</v>
      </c>
    </row>
    <row r="1157" spans="2:7">
      <c r="B1157" s="100">
        <v>294</v>
      </c>
      <c r="C1157" s="95" t="e">
        <f t="shared" si="94"/>
        <v>#NUM!</v>
      </c>
      <c r="D1157" s="95" t="e">
        <f t="shared" si="91"/>
        <v>#NUM!</v>
      </c>
      <c r="E1157" s="418" t="e">
        <f t="shared" si="92"/>
        <v>#NUM!</v>
      </c>
      <c r="F1157" s="95" t="e">
        <f t="shared" si="93"/>
        <v>#NUM!</v>
      </c>
      <c r="G1157" s="102" t="e">
        <f t="shared" si="95"/>
        <v>#NUM!</v>
      </c>
    </row>
    <row r="1158" spans="2:7">
      <c r="B1158" s="100">
        <v>295</v>
      </c>
      <c r="C1158" s="95" t="e">
        <f t="shared" si="94"/>
        <v>#NUM!</v>
      </c>
      <c r="D1158" s="95" t="e">
        <f t="shared" si="91"/>
        <v>#NUM!</v>
      </c>
      <c r="E1158" s="418" t="e">
        <f t="shared" si="92"/>
        <v>#NUM!</v>
      </c>
      <c r="F1158" s="95" t="e">
        <f t="shared" si="93"/>
        <v>#NUM!</v>
      </c>
      <c r="G1158" s="102" t="e">
        <f t="shared" si="95"/>
        <v>#NUM!</v>
      </c>
    </row>
    <row r="1159" spans="2:7">
      <c r="B1159" s="100">
        <v>296</v>
      </c>
      <c r="C1159" s="95" t="e">
        <f t="shared" si="94"/>
        <v>#NUM!</v>
      </c>
      <c r="D1159" s="95" t="e">
        <f t="shared" si="91"/>
        <v>#NUM!</v>
      </c>
      <c r="E1159" s="418" t="e">
        <f t="shared" si="92"/>
        <v>#NUM!</v>
      </c>
      <c r="F1159" s="95" t="e">
        <f t="shared" si="93"/>
        <v>#NUM!</v>
      </c>
      <c r="G1159" s="102" t="e">
        <f t="shared" si="95"/>
        <v>#NUM!</v>
      </c>
    </row>
    <row r="1160" spans="2:7">
      <c r="B1160" s="100">
        <v>297</v>
      </c>
      <c r="C1160" s="95" t="e">
        <f t="shared" si="94"/>
        <v>#NUM!</v>
      </c>
      <c r="D1160" s="95" t="e">
        <f t="shared" si="91"/>
        <v>#NUM!</v>
      </c>
      <c r="E1160" s="418" t="e">
        <f t="shared" si="92"/>
        <v>#NUM!</v>
      </c>
      <c r="F1160" s="95" t="e">
        <f t="shared" si="93"/>
        <v>#NUM!</v>
      </c>
      <c r="G1160" s="102" t="e">
        <f t="shared" si="95"/>
        <v>#NUM!</v>
      </c>
    </row>
    <row r="1161" spans="2:7">
      <c r="B1161" s="100">
        <v>298</v>
      </c>
      <c r="C1161" s="95" t="e">
        <f t="shared" si="94"/>
        <v>#NUM!</v>
      </c>
      <c r="D1161" s="95" t="e">
        <f t="shared" si="91"/>
        <v>#NUM!</v>
      </c>
      <c r="E1161" s="418" t="e">
        <f t="shared" si="92"/>
        <v>#NUM!</v>
      </c>
      <c r="F1161" s="95" t="e">
        <f t="shared" si="93"/>
        <v>#NUM!</v>
      </c>
      <c r="G1161" s="102" t="e">
        <f t="shared" si="95"/>
        <v>#NUM!</v>
      </c>
    </row>
    <row r="1162" spans="2:7">
      <c r="B1162" s="100">
        <v>299</v>
      </c>
      <c r="C1162" s="95" t="e">
        <f t="shared" si="94"/>
        <v>#NUM!</v>
      </c>
      <c r="D1162" s="95" t="e">
        <f t="shared" si="91"/>
        <v>#NUM!</v>
      </c>
      <c r="E1162" s="418" t="e">
        <f t="shared" si="92"/>
        <v>#NUM!</v>
      </c>
      <c r="F1162" s="95" t="e">
        <f t="shared" si="93"/>
        <v>#NUM!</v>
      </c>
      <c r="G1162" s="102" t="e">
        <f t="shared" si="95"/>
        <v>#NUM!</v>
      </c>
    </row>
    <row r="1163" spans="2:7">
      <c r="B1163" s="100">
        <v>300</v>
      </c>
      <c r="C1163" s="95" t="e">
        <f t="shared" si="94"/>
        <v>#NUM!</v>
      </c>
      <c r="D1163" s="95" t="e">
        <f t="shared" si="91"/>
        <v>#NUM!</v>
      </c>
      <c r="E1163" s="418" t="e">
        <f t="shared" si="92"/>
        <v>#NUM!</v>
      </c>
      <c r="F1163" s="95" t="e">
        <f t="shared" si="93"/>
        <v>#NUM!</v>
      </c>
      <c r="G1163" s="102" t="e">
        <f t="shared" si="95"/>
        <v>#NUM!</v>
      </c>
    </row>
    <row r="1164" spans="2:7">
      <c r="B1164" s="100">
        <v>301</v>
      </c>
      <c r="C1164" s="95" t="e">
        <f t="shared" si="94"/>
        <v>#NUM!</v>
      </c>
      <c r="D1164" s="95" t="e">
        <f t="shared" si="91"/>
        <v>#NUM!</v>
      </c>
      <c r="E1164" s="418" t="e">
        <f t="shared" si="92"/>
        <v>#NUM!</v>
      </c>
      <c r="F1164" s="95" t="e">
        <f t="shared" si="93"/>
        <v>#NUM!</v>
      </c>
      <c r="G1164" s="102" t="e">
        <f t="shared" si="95"/>
        <v>#NUM!</v>
      </c>
    </row>
    <row r="1165" spans="2:7">
      <c r="B1165" s="100">
        <v>302</v>
      </c>
      <c r="C1165" s="95" t="e">
        <f t="shared" si="94"/>
        <v>#NUM!</v>
      </c>
      <c r="D1165" s="95" t="e">
        <f t="shared" si="91"/>
        <v>#NUM!</v>
      </c>
      <c r="E1165" s="418" t="e">
        <f t="shared" si="92"/>
        <v>#NUM!</v>
      </c>
      <c r="F1165" s="95" t="e">
        <f t="shared" si="93"/>
        <v>#NUM!</v>
      </c>
      <c r="G1165" s="102" t="e">
        <f t="shared" si="95"/>
        <v>#NUM!</v>
      </c>
    </row>
    <row r="1166" spans="2:7">
      <c r="B1166" s="100">
        <v>303</v>
      </c>
      <c r="C1166" s="95" t="e">
        <f t="shared" si="94"/>
        <v>#NUM!</v>
      </c>
      <c r="D1166" s="95" t="e">
        <f t="shared" si="91"/>
        <v>#NUM!</v>
      </c>
      <c r="E1166" s="418" t="e">
        <f t="shared" si="92"/>
        <v>#NUM!</v>
      </c>
      <c r="F1166" s="95" t="e">
        <f t="shared" si="93"/>
        <v>#NUM!</v>
      </c>
      <c r="G1166" s="102" t="e">
        <f t="shared" si="95"/>
        <v>#NUM!</v>
      </c>
    </row>
    <row r="1167" spans="2:7">
      <c r="B1167" s="100">
        <v>304</v>
      </c>
      <c r="C1167" s="95" t="e">
        <f t="shared" si="94"/>
        <v>#NUM!</v>
      </c>
      <c r="D1167" s="95" t="e">
        <f t="shared" si="91"/>
        <v>#NUM!</v>
      </c>
      <c r="E1167" s="418" t="e">
        <f t="shared" si="92"/>
        <v>#NUM!</v>
      </c>
      <c r="F1167" s="95" t="e">
        <f t="shared" si="93"/>
        <v>#NUM!</v>
      </c>
      <c r="G1167" s="102" t="e">
        <f t="shared" si="95"/>
        <v>#NUM!</v>
      </c>
    </row>
    <row r="1168" spans="2:7">
      <c r="B1168" s="100">
        <v>305</v>
      </c>
      <c r="C1168" s="95" t="e">
        <f t="shared" si="94"/>
        <v>#NUM!</v>
      </c>
      <c r="D1168" s="95" t="e">
        <f t="shared" si="91"/>
        <v>#NUM!</v>
      </c>
      <c r="E1168" s="418" t="e">
        <f t="shared" si="92"/>
        <v>#NUM!</v>
      </c>
      <c r="F1168" s="95" t="e">
        <f t="shared" si="93"/>
        <v>#NUM!</v>
      </c>
      <c r="G1168" s="102" t="e">
        <f t="shared" si="95"/>
        <v>#NUM!</v>
      </c>
    </row>
    <row r="1169" spans="2:7">
      <c r="B1169" s="100">
        <v>306</v>
      </c>
      <c r="C1169" s="95" t="e">
        <f t="shared" si="94"/>
        <v>#NUM!</v>
      </c>
      <c r="D1169" s="95" t="e">
        <f t="shared" si="91"/>
        <v>#NUM!</v>
      </c>
      <c r="E1169" s="418" t="e">
        <f t="shared" si="92"/>
        <v>#NUM!</v>
      </c>
      <c r="F1169" s="95" t="e">
        <f t="shared" si="93"/>
        <v>#NUM!</v>
      </c>
      <c r="G1169" s="102" t="e">
        <f t="shared" si="95"/>
        <v>#NUM!</v>
      </c>
    </row>
    <row r="1170" spans="2:7">
      <c r="B1170" s="100">
        <v>307</v>
      </c>
      <c r="C1170" s="95" t="e">
        <f t="shared" si="94"/>
        <v>#NUM!</v>
      </c>
      <c r="D1170" s="95" t="e">
        <f t="shared" si="91"/>
        <v>#NUM!</v>
      </c>
      <c r="E1170" s="418" t="e">
        <f t="shared" si="92"/>
        <v>#NUM!</v>
      </c>
      <c r="F1170" s="95" t="e">
        <f t="shared" si="93"/>
        <v>#NUM!</v>
      </c>
      <c r="G1170" s="102" t="e">
        <f t="shared" si="95"/>
        <v>#NUM!</v>
      </c>
    </row>
    <row r="1171" spans="2:7">
      <c r="B1171" s="100">
        <v>308</v>
      </c>
      <c r="C1171" s="95" t="e">
        <f t="shared" si="94"/>
        <v>#NUM!</v>
      </c>
      <c r="D1171" s="95" t="e">
        <f t="shared" si="91"/>
        <v>#NUM!</v>
      </c>
      <c r="E1171" s="418"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418"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418" t="e">
        <f t="shared" si="97"/>
        <v>#NUM!</v>
      </c>
      <c r="F1173" s="95" t="e">
        <f t="shared" si="98"/>
        <v>#NUM!</v>
      </c>
      <c r="G1173" s="102" t="e">
        <f t="shared" si="95"/>
        <v>#NUM!</v>
      </c>
    </row>
    <row r="1174" spans="2:7">
      <c r="B1174" s="100">
        <v>311</v>
      </c>
      <c r="C1174" s="95" t="e">
        <f t="shared" si="94"/>
        <v>#NUM!</v>
      </c>
      <c r="D1174" s="95" t="e">
        <f t="shared" si="96"/>
        <v>#NUM!</v>
      </c>
      <c r="E1174" s="418" t="e">
        <f t="shared" si="97"/>
        <v>#NUM!</v>
      </c>
      <c r="F1174" s="95" t="e">
        <f t="shared" si="98"/>
        <v>#NUM!</v>
      </c>
      <c r="G1174" s="102" t="e">
        <f t="shared" si="95"/>
        <v>#NUM!</v>
      </c>
    </row>
    <row r="1175" spans="2:7">
      <c r="B1175" s="100">
        <v>312</v>
      </c>
      <c r="C1175" s="95" t="e">
        <f t="shared" si="94"/>
        <v>#NUM!</v>
      </c>
      <c r="D1175" s="95" t="e">
        <f t="shared" si="96"/>
        <v>#NUM!</v>
      </c>
      <c r="E1175" s="418" t="e">
        <f t="shared" si="97"/>
        <v>#NUM!</v>
      </c>
      <c r="F1175" s="95" t="e">
        <f t="shared" si="98"/>
        <v>#NUM!</v>
      </c>
      <c r="G1175" s="102" t="e">
        <f t="shared" si="95"/>
        <v>#NUM!</v>
      </c>
    </row>
    <row r="1176" spans="2:7">
      <c r="B1176" s="100">
        <v>313</v>
      </c>
      <c r="C1176" s="95" t="e">
        <f t="shared" si="94"/>
        <v>#NUM!</v>
      </c>
      <c r="D1176" s="95" t="e">
        <f t="shared" si="96"/>
        <v>#NUM!</v>
      </c>
      <c r="E1176" s="418" t="e">
        <f t="shared" si="97"/>
        <v>#NUM!</v>
      </c>
      <c r="F1176" s="95" t="e">
        <f t="shared" si="98"/>
        <v>#NUM!</v>
      </c>
      <c r="G1176" s="102" t="e">
        <f t="shared" si="95"/>
        <v>#NUM!</v>
      </c>
    </row>
    <row r="1177" spans="2:7">
      <c r="B1177" s="100">
        <v>314</v>
      </c>
      <c r="C1177" s="95" t="e">
        <f t="shared" si="94"/>
        <v>#NUM!</v>
      </c>
      <c r="D1177" s="95" t="e">
        <f t="shared" si="96"/>
        <v>#NUM!</v>
      </c>
      <c r="E1177" s="418" t="e">
        <f t="shared" si="97"/>
        <v>#NUM!</v>
      </c>
      <c r="F1177" s="95" t="e">
        <f t="shared" si="98"/>
        <v>#NUM!</v>
      </c>
      <c r="G1177" s="102" t="e">
        <f t="shared" si="95"/>
        <v>#NUM!</v>
      </c>
    </row>
    <row r="1178" spans="2:7">
      <c r="B1178" s="100">
        <v>315</v>
      </c>
      <c r="C1178" s="95" t="e">
        <f t="shared" si="94"/>
        <v>#NUM!</v>
      </c>
      <c r="D1178" s="95" t="e">
        <f t="shared" si="96"/>
        <v>#NUM!</v>
      </c>
      <c r="E1178" s="418" t="e">
        <f t="shared" si="97"/>
        <v>#NUM!</v>
      </c>
      <c r="F1178" s="95" t="e">
        <f t="shared" si="98"/>
        <v>#NUM!</v>
      </c>
      <c r="G1178" s="102" t="e">
        <f t="shared" si="95"/>
        <v>#NUM!</v>
      </c>
    </row>
    <row r="1179" spans="2:7">
      <c r="B1179" s="100">
        <v>316</v>
      </c>
      <c r="C1179" s="95" t="e">
        <f t="shared" si="94"/>
        <v>#NUM!</v>
      </c>
      <c r="D1179" s="95" t="e">
        <f t="shared" si="96"/>
        <v>#NUM!</v>
      </c>
      <c r="E1179" s="418" t="e">
        <f t="shared" si="97"/>
        <v>#NUM!</v>
      </c>
      <c r="F1179" s="95" t="e">
        <f t="shared" si="98"/>
        <v>#NUM!</v>
      </c>
      <c r="G1179" s="102" t="e">
        <f t="shared" si="95"/>
        <v>#NUM!</v>
      </c>
    </row>
    <row r="1180" spans="2:7">
      <c r="B1180" s="100">
        <v>317</v>
      </c>
      <c r="C1180" s="95" t="e">
        <f t="shared" si="94"/>
        <v>#NUM!</v>
      </c>
      <c r="D1180" s="95" t="e">
        <f t="shared" si="96"/>
        <v>#NUM!</v>
      </c>
      <c r="E1180" s="418" t="e">
        <f t="shared" si="97"/>
        <v>#NUM!</v>
      </c>
      <c r="F1180" s="95" t="e">
        <f t="shared" si="98"/>
        <v>#NUM!</v>
      </c>
      <c r="G1180" s="102" t="e">
        <f t="shared" si="95"/>
        <v>#NUM!</v>
      </c>
    </row>
    <row r="1181" spans="2:7">
      <c r="B1181" s="100">
        <v>318</v>
      </c>
      <c r="C1181" s="95" t="e">
        <f t="shared" si="94"/>
        <v>#NUM!</v>
      </c>
      <c r="D1181" s="95" t="e">
        <f t="shared" si="96"/>
        <v>#NUM!</v>
      </c>
      <c r="E1181" s="418" t="e">
        <f t="shared" si="97"/>
        <v>#NUM!</v>
      </c>
      <c r="F1181" s="95" t="e">
        <f t="shared" si="98"/>
        <v>#NUM!</v>
      </c>
      <c r="G1181" s="102" t="e">
        <f t="shared" si="95"/>
        <v>#NUM!</v>
      </c>
    </row>
    <row r="1182" spans="2:7">
      <c r="B1182" s="100">
        <v>319</v>
      </c>
      <c r="C1182" s="95" t="e">
        <f t="shared" si="94"/>
        <v>#NUM!</v>
      </c>
      <c r="D1182" s="95" t="e">
        <f t="shared" si="96"/>
        <v>#NUM!</v>
      </c>
      <c r="E1182" s="418" t="e">
        <f t="shared" si="97"/>
        <v>#NUM!</v>
      </c>
      <c r="F1182" s="95" t="e">
        <f t="shared" si="98"/>
        <v>#NUM!</v>
      </c>
      <c r="G1182" s="102" t="e">
        <f t="shared" si="95"/>
        <v>#NUM!</v>
      </c>
    </row>
    <row r="1183" spans="2:7">
      <c r="B1183" s="100">
        <v>320</v>
      </c>
      <c r="C1183" s="95" t="e">
        <f t="shared" si="94"/>
        <v>#NUM!</v>
      </c>
      <c r="D1183" s="95" t="e">
        <f t="shared" si="96"/>
        <v>#NUM!</v>
      </c>
      <c r="E1183" s="418" t="e">
        <f t="shared" si="97"/>
        <v>#NUM!</v>
      </c>
      <c r="F1183" s="95" t="e">
        <f t="shared" si="98"/>
        <v>#NUM!</v>
      </c>
      <c r="G1183" s="102" t="e">
        <f t="shared" si="95"/>
        <v>#NUM!</v>
      </c>
    </row>
    <row r="1184" spans="2:7">
      <c r="B1184" s="100">
        <v>321</v>
      </c>
      <c r="C1184" s="95" t="e">
        <f t="shared" si="94"/>
        <v>#NUM!</v>
      </c>
      <c r="D1184" s="95" t="e">
        <f t="shared" si="96"/>
        <v>#NUM!</v>
      </c>
      <c r="E1184" s="418"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418" t="e">
        <f t="shared" si="97"/>
        <v>#NUM!</v>
      </c>
      <c r="F1185" s="95" t="e">
        <f t="shared" si="98"/>
        <v>#NUM!</v>
      </c>
      <c r="G1185" s="102" t="e">
        <f t="shared" ref="G1185:G1248" si="100">F1185*12</f>
        <v>#NUM!</v>
      </c>
    </row>
    <row r="1186" spans="2:7">
      <c r="B1186" s="100">
        <v>323</v>
      </c>
      <c r="C1186" s="95" t="e">
        <f t="shared" si="99"/>
        <v>#NUM!</v>
      </c>
      <c r="D1186" s="95" t="e">
        <f t="shared" si="96"/>
        <v>#NUM!</v>
      </c>
      <c r="E1186" s="418" t="e">
        <f t="shared" si="97"/>
        <v>#NUM!</v>
      </c>
      <c r="F1186" s="95" t="e">
        <f t="shared" si="98"/>
        <v>#NUM!</v>
      </c>
      <c r="G1186" s="102" t="e">
        <f t="shared" si="100"/>
        <v>#NUM!</v>
      </c>
    </row>
    <row r="1187" spans="2:7">
      <c r="B1187" s="100">
        <v>324</v>
      </c>
      <c r="C1187" s="95" t="e">
        <f t="shared" si="99"/>
        <v>#NUM!</v>
      </c>
      <c r="D1187" s="95" t="e">
        <f t="shared" si="96"/>
        <v>#NUM!</v>
      </c>
      <c r="E1187" s="418" t="e">
        <f t="shared" si="97"/>
        <v>#NUM!</v>
      </c>
      <c r="F1187" s="95" t="e">
        <f t="shared" si="98"/>
        <v>#NUM!</v>
      </c>
      <c r="G1187" s="102" t="e">
        <f t="shared" si="100"/>
        <v>#NUM!</v>
      </c>
    </row>
    <row r="1188" spans="2:7">
      <c r="B1188" s="100">
        <v>325</v>
      </c>
      <c r="C1188" s="95" t="e">
        <f t="shared" si="99"/>
        <v>#NUM!</v>
      </c>
      <c r="D1188" s="95" t="e">
        <f t="shared" si="96"/>
        <v>#NUM!</v>
      </c>
      <c r="E1188" s="418" t="e">
        <f t="shared" si="97"/>
        <v>#NUM!</v>
      </c>
      <c r="F1188" s="95" t="e">
        <f t="shared" si="98"/>
        <v>#NUM!</v>
      </c>
      <c r="G1188" s="102" t="e">
        <f t="shared" si="100"/>
        <v>#NUM!</v>
      </c>
    </row>
    <row r="1189" spans="2:7">
      <c r="B1189" s="100">
        <v>326</v>
      </c>
      <c r="C1189" s="95" t="e">
        <f t="shared" si="99"/>
        <v>#NUM!</v>
      </c>
      <c r="D1189" s="95" t="e">
        <f t="shared" si="96"/>
        <v>#NUM!</v>
      </c>
      <c r="E1189" s="418" t="e">
        <f t="shared" si="97"/>
        <v>#NUM!</v>
      </c>
      <c r="F1189" s="95" t="e">
        <f t="shared" si="98"/>
        <v>#NUM!</v>
      </c>
      <c r="G1189" s="102" t="e">
        <f t="shared" si="100"/>
        <v>#NUM!</v>
      </c>
    </row>
    <row r="1190" spans="2:7">
      <c r="B1190" s="100">
        <v>327</v>
      </c>
      <c r="C1190" s="95" t="e">
        <f t="shared" si="99"/>
        <v>#NUM!</v>
      </c>
      <c r="D1190" s="95" t="e">
        <f t="shared" si="96"/>
        <v>#NUM!</v>
      </c>
      <c r="E1190" s="418" t="e">
        <f t="shared" si="97"/>
        <v>#NUM!</v>
      </c>
      <c r="F1190" s="95" t="e">
        <f t="shared" si="98"/>
        <v>#NUM!</v>
      </c>
      <c r="G1190" s="102" t="e">
        <f t="shared" si="100"/>
        <v>#NUM!</v>
      </c>
    </row>
    <row r="1191" spans="2:7">
      <c r="B1191" s="100">
        <v>328</v>
      </c>
      <c r="C1191" s="95" t="e">
        <f t="shared" si="99"/>
        <v>#NUM!</v>
      </c>
      <c r="D1191" s="95" t="e">
        <f t="shared" si="96"/>
        <v>#NUM!</v>
      </c>
      <c r="E1191" s="418" t="e">
        <f t="shared" si="97"/>
        <v>#NUM!</v>
      </c>
      <c r="F1191" s="95" t="e">
        <f t="shared" si="98"/>
        <v>#NUM!</v>
      </c>
      <c r="G1191" s="102" t="e">
        <f t="shared" si="100"/>
        <v>#NUM!</v>
      </c>
    </row>
    <row r="1192" spans="2:7">
      <c r="B1192" s="100">
        <v>329</v>
      </c>
      <c r="C1192" s="95" t="e">
        <f t="shared" si="99"/>
        <v>#NUM!</v>
      </c>
      <c r="D1192" s="95" t="e">
        <f t="shared" si="96"/>
        <v>#NUM!</v>
      </c>
      <c r="E1192" s="418" t="e">
        <f t="shared" si="97"/>
        <v>#NUM!</v>
      </c>
      <c r="F1192" s="95" t="e">
        <f t="shared" si="98"/>
        <v>#NUM!</v>
      </c>
      <c r="G1192" s="102" t="e">
        <f t="shared" si="100"/>
        <v>#NUM!</v>
      </c>
    </row>
    <row r="1193" spans="2:7">
      <c r="B1193" s="100">
        <v>330</v>
      </c>
      <c r="C1193" s="95" t="e">
        <f t="shared" si="99"/>
        <v>#NUM!</v>
      </c>
      <c r="D1193" s="95" t="e">
        <f t="shared" si="96"/>
        <v>#NUM!</v>
      </c>
      <c r="E1193" s="418" t="e">
        <f t="shared" si="97"/>
        <v>#NUM!</v>
      </c>
      <c r="F1193" s="95" t="e">
        <f t="shared" si="98"/>
        <v>#NUM!</v>
      </c>
      <c r="G1193" s="102" t="e">
        <f t="shared" si="100"/>
        <v>#NUM!</v>
      </c>
    </row>
    <row r="1194" spans="2:7">
      <c r="B1194" s="100">
        <v>331</v>
      </c>
      <c r="C1194" s="95" t="e">
        <f t="shared" si="99"/>
        <v>#NUM!</v>
      </c>
      <c r="D1194" s="95" t="e">
        <f t="shared" si="96"/>
        <v>#NUM!</v>
      </c>
      <c r="E1194" s="418" t="e">
        <f t="shared" si="97"/>
        <v>#NUM!</v>
      </c>
      <c r="F1194" s="95" t="e">
        <f t="shared" si="98"/>
        <v>#NUM!</v>
      </c>
      <c r="G1194" s="102" t="e">
        <f t="shared" si="100"/>
        <v>#NUM!</v>
      </c>
    </row>
    <row r="1195" spans="2:7">
      <c r="B1195" s="100">
        <v>332</v>
      </c>
      <c r="C1195" s="95" t="e">
        <f t="shared" si="99"/>
        <v>#NUM!</v>
      </c>
      <c r="D1195" s="95" t="e">
        <f t="shared" si="96"/>
        <v>#NUM!</v>
      </c>
      <c r="E1195" s="418" t="e">
        <f t="shared" si="97"/>
        <v>#NUM!</v>
      </c>
      <c r="F1195" s="95" t="e">
        <f t="shared" si="98"/>
        <v>#NUM!</v>
      </c>
      <c r="G1195" s="102" t="e">
        <f t="shared" si="100"/>
        <v>#NUM!</v>
      </c>
    </row>
    <row r="1196" spans="2:7">
      <c r="B1196" s="100">
        <v>333</v>
      </c>
      <c r="C1196" s="95" t="e">
        <f t="shared" si="99"/>
        <v>#NUM!</v>
      </c>
      <c r="D1196" s="95" t="e">
        <f t="shared" si="96"/>
        <v>#NUM!</v>
      </c>
      <c r="E1196" s="418" t="e">
        <f t="shared" si="97"/>
        <v>#NUM!</v>
      </c>
      <c r="F1196" s="95" t="e">
        <f t="shared" si="98"/>
        <v>#NUM!</v>
      </c>
      <c r="G1196" s="102" t="e">
        <f t="shared" si="100"/>
        <v>#NUM!</v>
      </c>
    </row>
    <row r="1197" spans="2:7">
      <c r="B1197" s="100">
        <v>334</v>
      </c>
      <c r="C1197" s="95" t="e">
        <f t="shared" si="99"/>
        <v>#NUM!</v>
      </c>
      <c r="D1197" s="95" t="e">
        <f t="shared" si="96"/>
        <v>#NUM!</v>
      </c>
      <c r="E1197" s="418" t="e">
        <f t="shared" si="97"/>
        <v>#NUM!</v>
      </c>
      <c r="F1197" s="95" t="e">
        <f t="shared" si="98"/>
        <v>#NUM!</v>
      </c>
      <c r="G1197" s="102" t="e">
        <f t="shared" si="100"/>
        <v>#NUM!</v>
      </c>
    </row>
    <row r="1198" spans="2:7">
      <c r="B1198" s="100">
        <v>335</v>
      </c>
      <c r="C1198" s="95" t="e">
        <f t="shared" si="99"/>
        <v>#NUM!</v>
      </c>
      <c r="D1198" s="95" t="e">
        <f t="shared" si="96"/>
        <v>#NUM!</v>
      </c>
      <c r="E1198" s="418" t="e">
        <f t="shared" si="97"/>
        <v>#NUM!</v>
      </c>
      <c r="F1198" s="95" t="e">
        <f t="shared" si="98"/>
        <v>#NUM!</v>
      </c>
      <c r="G1198" s="102" t="e">
        <f t="shared" si="100"/>
        <v>#NUM!</v>
      </c>
    </row>
    <row r="1199" spans="2:7">
      <c r="B1199" s="100">
        <v>336</v>
      </c>
      <c r="C1199" s="95" t="e">
        <f t="shared" si="99"/>
        <v>#NUM!</v>
      </c>
      <c r="D1199" s="95" t="e">
        <f t="shared" si="96"/>
        <v>#NUM!</v>
      </c>
      <c r="E1199" s="418" t="e">
        <f t="shared" si="97"/>
        <v>#NUM!</v>
      </c>
      <c r="F1199" s="95" t="e">
        <f t="shared" si="98"/>
        <v>#NUM!</v>
      </c>
      <c r="G1199" s="102" t="e">
        <f t="shared" si="100"/>
        <v>#NUM!</v>
      </c>
    </row>
    <row r="1200" spans="2:7">
      <c r="B1200" s="100">
        <v>337</v>
      </c>
      <c r="C1200" s="95" t="e">
        <f t="shared" si="99"/>
        <v>#NUM!</v>
      </c>
      <c r="D1200" s="95" t="e">
        <f t="shared" si="96"/>
        <v>#NUM!</v>
      </c>
      <c r="E1200" s="418" t="e">
        <f t="shared" si="97"/>
        <v>#NUM!</v>
      </c>
      <c r="F1200" s="95" t="e">
        <f t="shared" si="98"/>
        <v>#NUM!</v>
      </c>
      <c r="G1200" s="102" t="e">
        <f t="shared" si="100"/>
        <v>#NUM!</v>
      </c>
    </row>
    <row r="1201" spans="2:7">
      <c r="B1201" s="100">
        <v>338</v>
      </c>
      <c r="C1201" s="95" t="e">
        <f t="shared" si="99"/>
        <v>#NUM!</v>
      </c>
      <c r="D1201" s="95" t="e">
        <f t="shared" si="96"/>
        <v>#NUM!</v>
      </c>
      <c r="E1201" s="418" t="e">
        <f t="shared" si="97"/>
        <v>#NUM!</v>
      </c>
      <c r="F1201" s="95" t="e">
        <f t="shared" si="98"/>
        <v>#NUM!</v>
      </c>
      <c r="G1201" s="102" t="e">
        <f t="shared" si="100"/>
        <v>#NUM!</v>
      </c>
    </row>
    <row r="1202" spans="2:7">
      <c r="B1202" s="100">
        <v>339</v>
      </c>
      <c r="C1202" s="95" t="e">
        <f t="shared" si="99"/>
        <v>#NUM!</v>
      </c>
      <c r="D1202" s="95" t="e">
        <f t="shared" si="96"/>
        <v>#NUM!</v>
      </c>
      <c r="E1202" s="418" t="e">
        <f t="shared" si="97"/>
        <v>#NUM!</v>
      </c>
      <c r="F1202" s="95" t="e">
        <f t="shared" si="98"/>
        <v>#NUM!</v>
      </c>
      <c r="G1202" s="102" t="e">
        <f t="shared" si="100"/>
        <v>#NUM!</v>
      </c>
    </row>
    <row r="1203" spans="2:7">
      <c r="B1203" s="100">
        <v>340</v>
      </c>
      <c r="C1203" s="95" t="e">
        <f t="shared" si="99"/>
        <v>#NUM!</v>
      </c>
      <c r="D1203" s="95" t="e">
        <f t="shared" si="96"/>
        <v>#NUM!</v>
      </c>
      <c r="E1203" s="418" t="e">
        <f t="shared" si="97"/>
        <v>#NUM!</v>
      </c>
      <c r="F1203" s="95" t="e">
        <f t="shared" si="98"/>
        <v>#NUM!</v>
      </c>
      <c r="G1203" s="102" t="e">
        <f t="shared" si="100"/>
        <v>#NUM!</v>
      </c>
    </row>
    <row r="1204" spans="2:7">
      <c r="B1204" s="100">
        <v>341</v>
      </c>
      <c r="C1204" s="95" t="e">
        <f t="shared" si="99"/>
        <v>#NUM!</v>
      </c>
      <c r="D1204" s="95" t="e">
        <f t="shared" si="96"/>
        <v>#NUM!</v>
      </c>
      <c r="E1204" s="418" t="e">
        <f t="shared" si="97"/>
        <v>#NUM!</v>
      </c>
      <c r="F1204" s="95" t="e">
        <f t="shared" si="98"/>
        <v>#NUM!</v>
      </c>
      <c r="G1204" s="102" t="e">
        <f t="shared" si="100"/>
        <v>#NUM!</v>
      </c>
    </row>
    <row r="1205" spans="2:7">
      <c r="B1205" s="100">
        <v>342</v>
      </c>
      <c r="C1205" s="95" t="e">
        <f t="shared" si="99"/>
        <v>#NUM!</v>
      </c>
      <c r="D1205" s="95" t="e">
        <f t="shared" si="96"/>
        <v>#NUM!</v>
      </c>
      <c r="E1205" s="418" t="e">
        <f t="shared" si="97"/>
        <v>#NUM!</v>
      </c>
      <c r="F1205" s="95" t="e">
        <f t="shared" si="98"/>
        <v>#NUM!</v>
      </c>
      <c r="G1205" s="102" t="e">
        <f t="shared" si="100"/>
        <v>#NUM!</v>
      </c>
    </row>
    <row r="1206" spans="2:7">
      <c r="B1206" s="100">
        <v>343</v>
      </c>
      <c r="C1206" s="95" t="e">
        <f t="shared" si="99"/>
        <v>#NUM!</v>
      </c>
      <c r="D1206" s="95" t="e">
        <f t="shared" si="96"/>
        <v>#NUM!</v>
      </c>
      <c r="E1206" s="418" t="e">
        <f t="shared" si="97"/>
        <v>#NUM!</v>
      </c>
      <c r="F1206" s="95" t="e">
        <f t="shared" si="98"/>
        <v>#NUM!</v>
      </c>
      <c r="G1206" s="102" t="e">
        <f t="shared" si="100"/>
        <v>#NUM!</v>
      </c>
    </row>
    <row r="1207" spans="2:7">
      <c r="B1207" s="100">
        <v>344</v>
      </c>
      <c r="C1207" s="95" t="e">
        <f t="shared" si="99"/>
        <v>#NUM!</v>
      </c>
      <c r="D1207" s="95" t="e">
        <f t="shared" si="96"/>
        <v>#NUM!</v>
      </c>
      <c r="E1207" s="418" t="e">
        <f t="shared" si="97"/>
        <v>#NUM!</v>
      </c>
      <c r="F1207" s="95" t="e">
        <f t="shared" si="98"/>
        <v>#NUM!</v>
      </c>
      <c r="G1207" s="102" t="e">
        <f t="shared" si="100"/>
        <v>#NUM!</v>
      </c>
    </row>
    <row r="1208" spans="2:7">
      <c r="B1208" s="100">
        <v>345</v>
      </c>
      <c r="C1208" s="95" t="e">
        <f t="shared" si="99"/>
        <v>#NUM!</v>
      </c>
      <c r="D1208" s="95" t="e">
        <f t="shared" si="96"/>
        <v>#NUM!</v>
      </c>
      <c r="E1208" s="418" t="e">
        <f t="shared" si="97"/>
        <v>#NUM!</v>
      </c>
      <c r="F1208" s="95" t="e">
        <f t="shared" si="98"/>
        <v>#NUM!</v>
      </c>
      <c r="G1208" s="102" t="e">
        <f t="shared" si="100"/>
        <v>#NUM!</v>
      </c>
    </row>
    <row r="1209" spans="2:7">
      <c r="B1209" s="100">
        <v>346</v>
      </c>
      <c r="C1209" s="95" t="e">
        <f t="shared" si="99"/>
        <v>#NUM!</v>
      </c>
      <c r="D1209" s="95" t="e">
        <f t="shared" si="96"/>
        <v>#NUM!</v>
      </c>
      <c r="E1209" s="418" t="e">
        <f t="shared" si="97"/>
        <v>#NUM!</v>
      </c>
      <c r="F1209" s="95" t="e">
        <f t="shared" si="98"/>
        <v>#NUM!</v>
      </c>
      <c r="G1209" s="102" t="e">
        <f t="shared" si="100"/>
        <v>#NUM!</v>
      </c>
    </row>
    <row r="1210" spans="2:7">
      <c r="B1210" s="100">
        <v>347</v>
      </c>
      <c r="C1210" s="95" t="e">
        <f t="shared" si="99"/>
        <v>#NUM!</v>
      </c>
      <c r="D1210" s="95" t="e">
        <f t="shared" si="96"/>
        <v>#NUM!</v>
      </c>
      <c r="E1210" s="418" t="e">
        <f t="shared" si="97"/>
        <v>#NUM!</v>
      </c>
      <c r="F1210" s="95" t="e">
        <f t="shared" si="98"/>
        <v>#NUM!</v>
      </c>
      <c r="G1210" s="102" t="e">
        <f t="shared" si="100"/>
        <v>#NUM!</v>
      </c>
    </row>
    <row r="1211" spans="2:7">
      <c r="B1211" s="100">
        <v>348</v>
      </c>
      <c r="C1211" s="95" t="e">
        <f t="shared" si="99"/>
        <v>#NUM!</v>
      </c>
      <c r="D1211" s="95" t="e">
        <f t="shared" si="96"/>
        <v>#NUM!</v>
      </c>
      <c r="E1211" s="418" t="e">
        <f t="shared" si="97"/>
        <v>#NUM!</v>
      </c>
      <c r="F1211" s="95" t="e">
        <f t="shared" si="98"/>
        <v>#NUM!</v>
      </c>
      <c r="G1211" s="102" t="e">
        <f t="shared" si="100"/>
        <v>#NUM!</v>
      </c>
    </row>
    <row r="1212" spans="2:7">
      <c r="B1212" s="100">
        <v>349</v>
      </c>
      <c r="C1212" s="95" t="e">
        <f t="shared" si="99"/>
        <v>#NUM!</v>
      </c>
      <c r="D1212" s="95" t="e">
        <f t="shared" si="96"/>
        <v>#NUM!</v>
      </c>
      <c r="E1212" s="418" t="e">
        <f t="shared" si="97"/>
        <v>#NUM!</v>
      </c>
      <c r="F1212" s="95" t="e">
        <f t="shared" si="98"/>
        <v>#NUM!</v>
      </c>
      <c r="G1212" s="102" t="e">
        <f t="shared" si="100"/>
        <v>#NUM!</v>
      </c>
    </row>
    <row r="1213" spans="2:7">
      <c r="B1213" s="100">
        <v>350</v>
      </c>
      <c r="C1213" s="95" t="e">
        <f t="shared" si="99"/>
        <v>#NUM!</v>
      </c>
      <c r="D1213" s="95" t="e">
        <f t="shared" si="96"/>
        <v>#NUM!</v>
      </c>
      <c r="E1213" s="418" t="e">
        <f t="shared" si="97"/>
        <v>#NUM!</v>
      </c>
      <c r="F1213" s="95" t="e">
        <f t="shared" si="98"/>
        <v>#NUM!</v>
      </c>
      <c r="G1213" s="102" t="e">
        <f t="shared" si="100"/>
        <v>#NUM!</v>
      </c>
    </row>
    <row r="1214" spans="2:7">
      <c r="B1214" s="100">
        <v>351</v>
      </c>
      <c r="C1214" s="95" t="e">
        <f t="shared" si="99"/>
        <v>#NUM!</v>
      </c>
      <c r="D1214" s="95" t="e">
        <f t="shared" si="96"/>
        <v>#NUM!</v>
      </c>
      <c r="E1214" s="418" t="e">
        <f t="shared" si="97"/>
        <v>#NUM!</v>
      </c>
      <c r="F1214" s="95" t="e">
        <f t="shared" si="98"/>
        <v>#NUM!</v>
      </c>
      <c r="G1214" s="102" t="e">
        <f t="shared" si="100"/>
        <v>#NUM!</v>
      </c>
    </row>
    <row r="1215" spans="2:7">
      <c r="B1215" s="100">
        <v>352</v>
      </c>
      <c r="C1215" s="95" t="e">
        <f t="shared" si="99"/>
        <v>#NUM!</v>
      </c>
      <c r="D1215" s="95" t="e">
        <f t="shared" si="96"/>
        <v>#NUM!</v>
      </c>
      <c r="E1215" s="418" t="e">
        <f t="shared" si="97"/>
        <v>#NUM!</v>
      </c>
      <c r="F1215" s="95" t="e">
        <f t="shared" si="98"/>
        <v>#NUM!</v>
      </c>
      <c r="G1215" s="102" t="e">
        <f t="shared" si="100"/>
        <v>#NUM!</v>
      </c>
    </row>
    <row r="1216" spans="2:7">
      <c r="B1216" s="100">
        <v>353</v>
      </c>
      <c r="C1216" s="95" t="e">
        <f t="shared" si="99"/>
        <v>#NUM!</v>
      </c>
      <c r="D1216" s="95" t="e">
        <f t="shared" si="96"/>
        <v>#NUM!</v>
      </c>
      <c r="E1216" s="418" t="e">
        <f t="shared" si="97"/>
        <v>#NUM!</v>
      </c>
      <c r="F1216" s="95" t="e">
        <f t="shared" si="98"/>
        <v>#NUM!</v>
      </c>
      <c r="G1216" s="102" t="e">
        <f t="shared" si="100"/>
        <v>#NUM!</v>
      </c>
    </row>
    <row r="1217" spans="2:7">
      <c r="B1217" s="100">
        <v>354</v>
      </c>
      <c r="C1217" s="95" t="e">
        <f t="shared" si="99"/>
        <v>#NUM!</v>
      </c>
      <c r="D1217" s="95" t="e">
        <f t="shared" si="96"/>
        <v>#NUM!</v>
      </c>
      <c r="E1217" s="418" t="e">
        <f t="shared" si="97"/>
        <v>#NUM!</v>
      </c>
      <c r="F1217" s="95" t="e">
        <f t="shared" si="98"/>
        <v>#NUM!</v>
      </c>
      <c r="G1217" s="102" t="e">
        <f t="shared" si="100"/>
        <v>#NUM!</v>
      </c>
    </row>
    <row r="1218" spans="2:7">
      <c r="B1218" s="100">
        <v>355</v>
      </c>
      <c r="C1218" s="95" t="e">
        <f t="shared" si="99"/>
        <v>#NUM!</v>
      </c>
      <c r="D1218" s="95" t="e">
        <f t="shared" si="96"/>
        <v>#NUM!</v>
      </c>
      <c r="E1218" s="418" t="e">
        <f t="shared" si="97"/>
        <v>#NUM!</v>
      </c>
      <c r="F1218" s="95" t="e">
        <f t="shared" si="98"/>
        <v>#NUM!</v>
      </c>
      <c r="G1218" s="102" t="e">
        <f t="shared" si="100"/>
        <v>#NUM!</v>
      </c>
    </row>
    <row r="1219" spans="2:7">
      <c r="B1219" s="100">
        <v>356</v>
      </c>
      <c r="C1219" s="95" t="e">
        <f t="shared" si="99"/>
        <v>#NUM!</v>
      </c>
      <c r="D1219" s="95" t="e">
        <f t="shared" si="96"/>
        <v>#NUM!</v>
      </c>
      <c r="E1219" s="418" t="e">
        <f t="shared" si="97"/>
        <v>#NUM!</v>
      </c>
      <c r="F1219" s="95" t="e">
        <f t="shared" si="98"/>
        <v>#NUM!</v>
      </c>
      <c r="G1219" s="102" t="e">
        <f t="shared" si="100"/>
        <v>#NUM!</v>
      </c>
    </row>
    <row r="1220" spans="2:7">
      <c r="B1220" s="100">
        <v>357</v>
      </c>
      <c r="C1220" s="95" t="e">
        <f t="shared" si="99"/>
        <v>#NUM!</v>
      </c>
      <c r="D1220" s="95" t="e">
        <f t="shared" si="96"/>
        <v>#NUM!</v>
      </c>
      <c r="E1220" s="418" t="e">
        <f t="shared" si="97"/>
        <v>#NUM!</v>
      </c>
      <c r="F1220" s="95" t="e">
        <f t="shared" si="98"/>
        <v>#NUM!</v>
      </c>
      <c r="G1220" s="102" t="e">
        <f t="shared" si="100"/>
        <v>#NUM!</v>
      </c>
    </row>
    <row r="1221" spans="2:7">
      <c r="B1221" s="100">
        <v>358</v>
      </c>
      <c r="C1221" s="95" t="e">
        <f t="shared" si="99"/>
        <v>#NUM!</v>
      </c>
      <c r="D1221" s="95" t="e">
        <f t="shared" si="96"/>
        <v>#NUM!</v>
      </c>
      <c r="E1221" s="418" t="e">
        <f t="shared" si="97"/>
        <v>#NUM!</v>
      </c>
      <c r="F1221" s="95" t="e">
        <f t="shared" si="98"/>
        <v>#NUM!</v>
      </c>
      <c r="G1221" s="102" t="e">
        <f t="shared" si="100"/>
        <v>#NUM!</v>
      </c>
    </row>
    <row r="1222" spans="2:7">
      <c r="B1222" s="100">
        <v>359</v>
      </c>
      <c r="C1222" s="95" t="e">
        <f t="shared" si="99"/>
        <v>#NUM!</v>
      </c>
      <c r="D1222" s="95" t="e">
        <f t="shared" si="96"/>
        <v>#NUM!</v>
      </c>
      <c r="E1222" s="418" t="e">
        <f t="shared" si="97"/>
        <v>#NUM!</v>
      </c>
      <c r="F1222" s="95" t="e">
        <f t="shared" si="98"/>
        <v>#NUM!</v>
      </c>
      <c r="G1222" s="102" t="e">
        <f t="shared" si="100"/>
        <v>#NUM!</v>
      </c>
    </row>
    <row r="1223" spans="2:7">
      <c r="B1223" s="100">
        <v>360</v>
      </c>
      <c r="C1223" s="95" t="e">
        <f t="shared" si="99"/>
        <v>#NUM!</v>
      </c>
      <c r="D1223" s="95" t="e">
        <f t="shared" si="96"/>
        <v>#NUM!</v>
      </c>
      <c r="E1223" s="418" t="e">
        <f t="shared" si="97"/>
        <v>#NUM!</v>
      </c>
      <c r="F1223" s="95" t="e">
        <f t="shared" si="98"/>
        <v>#NUM!</v>
      </c>
      <c r="G1223" s="102" t="e">
        <f t="shared" si="100"/>
        <v>#NUM!</v>
      </c>
    </row>
    <row r="1224" spans="2:7">
      <c r="B1224" s="100">
        <v>361</v>
      </c>
      <c r="C1224" s="95" t="e">
        <f t="shared" si="99"/>
        <v>#NUM!</v>
      </c>
      <c r="D1224" s="95" t="e">
        <f t="shared" si="96"/>
        <v>#NUM!</v>
      </c>
      <c r="E1224" s="418" t="e">
        <f t="shared" si="97"/>
        <v>#NUM!</v>
      </c>
      <c r="F1224" s="95" t="e">
        <f t="shared" si="98"/>
        <v>#NUM!</v>
      </c>
      <c r="G1224" s="102" t="e">
        <f t="shared" si="100"/>
        <v>#NUM!</v>
      </c>
    </row>
    <row r="1225" spans="2:7">
      <c r="B1225" s="100">
        <v>362</v>
      </c>
      <c r="C1225" s="95" t="e">
        <f t="shared" si="99"/>
        <v>#NUM!</v>
      </c>
      <c r="D1225" s="95" t="e">
        <f t="shared" si="96"/>
        <v>#NUM!</v>
      </c>
      <c r="E1225" s="418" t="e">
        <f t="shared" si="97"/>
        <v>#NUM!</v>
      </c>
      <c r="F1225" s="95" t="e">
        <f t="shared" si="98"/>
        <v>#NUM!</v>
      </c>
      <c r="G1225" s="102" t="e">
        <f t="shared" si="100"/>
        <v>#NUM!</v>
      </c>
    </row>
    <row r="1226" spans="2:7">
      <c r="B1226" s="100">
        <v>363</v>
      </c>
      <c r="C1226" s="95" t="e">
        <f t="shared" si="99"/>
        <v>#NUM!</v>
      </c>
      <c r="D1226" s="95" t="e">
        <f t="shared" si="96"/>
        <v>#NUM!</v>
      </c>
      <c r="E1226" s="418" t="e">
        <f t="shared" si="97"/>
        <v>#NUM!</v>
      </c>
      <c r="F1226" s="95" t="e">
        <f t="shared" si="98"/>
        <v>#NUM!</v>
      </c>
      <c r="G1226" s="102" t="e">
        <f t="shared" si="100"/>
        <v>#NUM!</v>
      </c>
    </row>
    <row r="1227" spans="2:7">
      <c r="B1227" s="100">
        <v>364</v>
      </c>
      <c r="C1227" s="95" t="e">
        <f t="shared" si="99"/>
        <v>#NUM!</v>
      </c>
      <c r="D1227" s="95" t="e">
        <f t="shared" si="96"/>
        <v>#NUM!</v>
      </c>
      <c r="E1227" s="418" t="e">
        <f t="shared" si="97"/>
        <v>#NUM!</v>
      </c>
      <c r="F1227" s="95" t="e">
        <f t="shared" si="98"/>
        <v>#NUM!</v>
      </c>
      <c r="G1227" s="102" t="e">
        <f t="shared" si="100"/>
        <v>#NUM!</v>
      </c>
    </row>
    <row r="1228" spans="2:7">
      <c r="B1228" s="100">
        <v>365</v>
      </c>
      <c r="C1228" s="95" t="e">
        <f t="shared" si="99"/>
        <v>#NUM!</v>
      </c>
      <c r="D1228" s="95" t="e">
        <f t="shared" si="96"/>
        <v>#NUM!</v>
      </c>
      <c r="E1228" s="418" t="e">
        <f t="shared" si="97"/>
        <v>#NUM!</v>
      </c>
      <c r="F1228" s="95" t="e">
        <f t="shared" si="98"/>
        <v>#NUM!</v>
      </c>
      <c r="G1228" s="102" t="e">
        <f t="shared" si="100"/>
        <v>#NUM!</v>
      </c>
    </row>
    <row r="1229" spans="2:7">
      <c r="B1229" s="100">
        <v>366</v>
      </c>
      <c r="C1229" s="95" t="e">
        <f t="shared" si="99"/>
        <v>#NUM!</v>
      </c>
      <c r="D1229" s="95" t="e">
        <f t="shared" si="96"/>
        <v>#NUM!</v>
      </c>
      <c r="E1229" s="418" t="e">
        <f t="shared" si="97"/>
        <v>#NUM!</v>
      </c>
      <c r="F1229" s="95" t="e">
        <f t="shared" si="98"/>
        <v>#NUM!</v>
      </c>
      <c r="G1229" s="102" t="e">
        <f t="shared" si="100"/>
        <v>#NUM!</v>
      </c>
    </row>
    <row r="1230" spans="2:7">
      <c r="B1230" s="100">
        <v>367</v>
      </c>
      <c r="C1230" s="95" t="e">
        <f t="shared" si="99"/>
        <v>#NUM!</v>
      </c>
      <c r="D1230" s="95" t="e">
        <f t="shared" si="96"/>
        <v>#NUM!</v>
      </c>
      <c r="E1230" s="418" t="e">
        <f t="shared" si="97"/>
        <v>#NUM!</v>
      </c>
      <c r="F1230" s="95" t="e">
        <f t="shared" si="98"/>
        <v>#NUM!</v>
      </c>
      <c r="G1230" s="102" t="e">
        <f t="shared" si="100"/>
        <v>#NUM!</v>
      </c>
    </row>
    <row r="1231" spans="2:7">
      <c r="B1231" s="100">
        <v>368</v>
      </c>
      <c r="C1231" s="95" t="e">
        <f t="shared" si="99"/>
        <v>#NUM!</v>
      </c>
      <c r="D1231" s="95" t="e">
        <f t="shared" si="96"/>
        <v>#NUM!</v>
      </c>
      <c r="E1231" s="418" t="e">
        <f t="shared" si="97"/>
        <v>#NUM!</v>
      </c>
      <c r="F1231" s="95" t="e">
        <f t="shared" si="98"/>
        <v>#NUM!</v>
      </c>
      <c r="G1231" s="102" t="e">
        <f t="shared" si="100"/>
        <v>#NUM!</v>
      </c>
    </row>
    <row r="1232" spans="2:7">
      <c r="B1232" s="100">
        <v>369</v>
      </c>
      <c r="C1232" s="95" t="e">
        <f t="shared" si="99"/>
        <v>#NUM!</v>
      </c>
      <c r="D1232" s="95" t="e">
        <f t="shared" si="96"/>
        <v>#NUM!</v>
      </c>
      <c r="E1232" s="418" t="e">
        <f t="shared" si="97"/>
        <v>#NUM!</v>
      </c>
      <c r="F1232" s="95" t="e">
        <f t="shared" si="98"/>
        <v>#NUM!</v>
      </c>
      <c r="G1232" s="102" t="e">
        <f t="shared" si="100"/>
        <v>#NUM!</v>
      </c>
    </row>
    <row r="1233" spans="2:7">
      <c r="B1233" s="100">
        <v>370</v>
      </c>
      <c r="C1233" s="95" t="e">
        <f t="shared" si="99"/>
        <v>#NUM!</v>
      </c>
      <c r="D1233" s="95" t="e">
        <f t="shared" si="96"/>
        <v>#NUM!</v>
      </c>
      <c r="E1233" s="418" t="e">
        <f t="shared" si="97"/>
        <v>#NUM!</v>
      </c>
      <c r="F1233" s="95" t="e">
        <f t="shared" si="98"/>
        <v>#NUM!</v>
      </c>
      <c r="G1233" s="102" t="e">
        <f t="shared" si="100"/>
        <v>#NUM!</v>
      </c>
    </row>
    <row r="1234" spans="2:7">
      <c r="B1234" s="100">
        <v>371</v>
      </c>
      <c r="C1234" s="95" t="e">
        <f t="shared" si="99"/>
        <v>#NUM!</v>
      </c>
      <c r="D1234" s="95" t="e">
        <f t="shared" si="96"/>
        <v>#NUM!</v>
      </c>
      <c r="E1234" s="418" t="e">
        <f t="shared" si="97"/>
        <v>#NUM!</v>
      </c>
      <c r="F1234" s="95" t="e">
        <f t="shared" si="98"/>
        <v>#NUM!</v>
      </c>
      <c r="G1234" s="102" t="e">
        <f t="shared" si="100"/>
        <v>#NUM!</v>
      </c>
    </row>
    <row r="1235" spans="2:7">
      <c r="B1235" s="100">
        <v>372</v>
      </c>
      <c r="C1235" s="95" t="e">
        <f t="shared" si="99"/>
        <v>#NUM!</v>
      </c>
      <c r="D1235" s="95" t="e">
        <f t="shared" si="96"/>
        <v>#NUM!</v>
      </c>
      <c r="E1235" s="418"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418"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418" t="e">
        <f t="shared" si="102"/>
        <v>#NUM!</v>
      </c>
      <c r="F1237" s="95" t="e">
        <f t="shared" si="103"/>
        <v>#NUM!</v>
      </c>
      <c r="G1237" s="102" t="e">
        <f t="shared" si="100"/>
        <v>#NUM!</v>
      </c>
    </row>
    <row r="1238" spans="2:7">
      <c r="B1238" s="100">
        <v>375</v>
      </c>
      <c r="C1238" s="95" t="e">
        <f t="shared" si="99"/>
        <v>#NUM!</v>
      </c>
      <c r="D1238" s="95" t="e">
        <f t="shared" si="101"/>
        <v>#NUM!</v>
      </c>
      <c r="E1238" s="418" t="e">
        <f t="shared" si="102"/>
        <v>#NUM!</v>
      </c>
      <c r="F1238" s="95" t="e">
        <f t="shared" si="103"/>
        <v>#NUM!</v>
      </c>
      <c r="G1238" s="102" t="e">
        <f t="shared" si="100"/>
        <v>#NUM!</v>
      </c>
    </row>
    <row r="1239" spans="2:7">
      <c r="B1239" s="100">
        <v>376</v>
      </c>
      <c r="C1239" s="95" t="e">
        <f t="shared" si="99"/>
        <v>#NUM!</v>
      </c>
      <c r="D1239" s="95" t="e">
        <f t="shared" si="101"/>
        <v>#NUM!</v>
      </c>
      <c r="E1239" s="418" t="e">
        <f t="shared" si="102"/>
        <v>#NUM!</v>
      </c>
      <c r="F1239" s="95" t="e">
        <f t="shared" si="103"/>
        <v>#NUM!</v>
      </c>
      <c r="G1239" s="102" t="e">
        <f t="shared" si="100"/>
        <v>#NUM!</v>
      </c>
    </row>
    <row r="1240" spans="2:7">
      <c r="B1240" s="100">
        <v>377</v>
      </c>
      <c r="C1240" s="95" t="e">
        <f t="shared" si="99"/>
        <v>#NUM!</v>
      </c>
      <c r="D1240" s="95" t="e">
        <f t="shared" si="101"/>
        <v>#NUM!</v>
      </c>
      <c r="E1240" s="418" t="e">
        <f t="shared" si="102"/>
        <v>#NUM!</v>
      </c>
      <c r="F1240" s="95" t="e">
        <f t="shared" si="103"/>
        <v>#NUM!</v>
      </c>
      <c r="G1240" s="102" t="e">
        <f t="shared" si="100"/>
        <v>#NUM!</v>
      </c>
    </row>
    <row r="1241" spans="2:7">
      <c r="B1241" s="100">
        <v>378</v>
      </c>
      <c r="C1241" s="95" t="e">
        <f t="shared" si="99"/>
        <v>#NUM!</v>
      </c>
      <c r="D1241" s="95" t="e">
        <f t="shared" si="101"/>
        <v>#NUM!</v>
      </c>
      <c r="E1241" s="418" t="e">
        <f t="shared" si="102"/>
        <v>#NUM!</v>
      </c>
      <c r="F1241" s="95" t="e">
        <f t="shared" si="103"/>
        <v>#NUM!</v>
      </c>
      <c r="G1241" s="102" t="e">
        <f t="shared" si="100"/>
        <v>#NUM!</v>
      </c>
    </row>
    <row r="1242" spans="2:7">
      <c r="B1242" s="100">
        <v>379</v>
      </c>
      <c r="C1242" s="95" t="e">
        <f t="shared" si="99"/>
        <v>#NUM!</v>
      </c>
      <c r="D1242" s="95" t="e">
        <f t="shared" si="101"/>
        <v>#NUM!</v>
      </c>
      <c r="E1242" s="418" t="e">
        <f t="shared" si="102"/>
        <v>#NUM!</v>
      </c>
      <c r="F1242" s="95" t="e">
        <f t="shared" si="103"/>
        <v>#NUM!</v>
      </c>
      <c r="G1242" s="102" t="e">
        <f t="shared" si="100"/>
        <v>#NUM!</v>
      </c>
    </row>
    <row r="1243" spans="2:7">
      <c r="B1243" s="100">
        <v>380</v>
      </c>
      <c r="C1243" s="95" t="e">
        <f t="shared" si="99"/>
        <v>#NUM!</v>
      </c>
      <c r="D1243" s="95" t="e">
        <f t="shared" si="101"/>
        <v>#NUM!</v>
      </c>
      <c r="E1243" s="418" t="e">
        <f t="shared" si="102"/>
        <v>#NUM!</v>
      </c>
      <c r="F1243" s="95" t="e">
        <f t="shared" si="103"/>
        <v>#NUM!</v>
      </c>
      <c r="G1243" s="102" t="e">
        <f t="shared" si="100"/>
        <v>#NUM!</v>
      </c>
    </row>
    <row r="1244" spans="2:7">
      <c r="B1244" s="100">
        <v>381</v>
      </c>
      <c r="C1244" s="95" t="e">
        <f t="shared" si="99"/>
        <v>#NUM!</v>
      </c>
      <c r="D1244" s="95" t="e">
        <f t="shared" si="101"/>
        <v>#NUM!</v>
      </c>
      <c r="E1244" s="418" t="e">
        <f t="shared" si="102"/>
        <v>#NUM!</v>
      </c>
      <c r="F1244" s="95" t="e">
        <f t="shared" si="103"/>
        <v>#NUM!</v>
      </c>
      <c r="G1244" s="102" t="e">
        <f t="shared" si="100"/>
        <v>#NUM!</v>
      </c>
    </row>
    <row r="1245" spans="2:7">
      <c r="B1245" s="100">
        <v>382</v>
      </c>
      <c r="C1245" s="95" t="e">
        <f t="shared" si="99"/>
        <v>#NUM!</v>
      </c>
      <c r="D1245" s="95" t="e">
        <f t="shared" si="101"/>
        <v>#NUM!</v>
      </c>
      <c r="E1245" s="418" t="e">
        <f t="shared" si="102"/>
        <v>#NUM!</v>
      </c>
      <c r="F1245" s="95" t="e">
        <f t="shared" si="103"/>
        <v>#NUM!</v>
      </c>
      <c r="G1245" s="102" t="e">
        <f t="shared" si="100"/>
        <v>#NUM!</v>
      </c>
    </row>
    <row r="1246" spans="2:7">
      <c r="B1246" s="100">
        <v>383</v>
      </c>
      <c r="C1246" s="95" t="e">
        <f t="shared" si="99"/>
        <v>#NUM!</v>
      </c>
      <c r="D1246" s="95" t="e">
        <f t="shared" si="101"/>
        <v>#NUM!</v>
      </c>
      <c r="E1246" s="418" t="e">
        <f t="shared" si="102"/>
        <v>#NUM!</v>
      </c>
      <c r="F1246" s="95" t="e">
        <f t="shared" si="103"/>
        <v>#NUM!</v>
      </c>
      <c r="G1246" s="102" t="e">
        <f t="shared" si="100"/>
        <v>#NUM!</v>
      </c>
    </row>
    <row r="1247" spans="2:7">
      <c r="B1247" s="100">
        <v>384</v>
      </c>
      <c r="C1247" s="95" t="e">
        <f t="shared" si="99"/>
        <v>#NUM!</v>
      </c>
      <c r="D1247" s="95" t="e">
        <f t="shared" si="101"/>
        <v>#NUM!</v>
      </c>
      <c r="E1247" s="418" t="e">
        <f t="shared" si="102"/>
        <v>#NUM!</v>
      </c>
      <c r="F1247" s="95" t="e">
        <f t="shared" si="103"/>
        <v>#NUM!</v>
      </c>
      <c r="G1247" s="102" t="e">
        <f t="shared" si="100"/>
        <v>#NUM!</v>
      </c>
    </row>
    <row r="1248" spans="2:7">
      <c r="B1248" s="100">
        <v>385</v>
      </c>
      <c r="C1248" s="95" t="e">
        <f t="shared" si="99"/>
        <v>#NUM!</v>
      </c>
      <c r="D1248" s="95" t="e">
        <f t="shared" si="101"/>
        <v>#NUM!</v>
      </c>
      <c r="E1248" s="418"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418" t="e">
        <f t="shared" si="102"/>
        <v>#NUM!</v>
      </c>
      <c r="F1249" s="95" t="e">
        <f t="shared" si="103"/>
        <v>#NUM!</v>
      </c>
      <c r="G1249" s="102" t="e">
        <f t="shared" ref="G1249:G1283" si="105">F1249*12</f>
        <v>#NUM!</v>
      </c>
    </row>
    <row r="1250" spans="2:7">
      <c r="B1250" s="100">
        <v>387</v>
      </c>
      <c r="C1250" s="95" t="e">
        <f t="shared" si="104"/>
        <v>#NUM!</v>
      </c>
      <c r="D1250" s="95" t="e">
        <f t="shared" si="101"/>
        <v>#NUM!</v>
      </c>
      <c r="E1250" s="418" t="e">
        <f t="shared" si="102"/>
        <v>#NUM!</v>
      </c>
      <c r="F1250" s="95" t="e">
        <f t="shared" si="103"/>
        <v>#NUM!</v>
      </c>
      <c r="G1250" s="102" t="e">
        <f t="shared" si="105"/>
        <v>#NUM!</v>
      </c>
    </row>
    <row r="1251" spans="2:7">
      <c r="B1251" s="100">
        <v>388</v>
      </c>
      <c r="C1251" s="95" t="e">
        <f t="shared" si="104"/>
        <v>#NUM!</v>
      </c>
      <c r="D1251" s="95" t="e">
        <f t="shared" si="101"/>
        <v>#NUM!</v>
      </c>
      <c r="E1251" s="418" t="e">
        <f t="shared" si="102"/>
        <v>#NUM!</v>
      </c>
      <c r="F1251" s="95" t="e">
        <f t="shared" si="103"/>
        <v>#NUM!</v>
      </c>
      <c r="G1251" s="102" t="e">
        <f t="shared" si="105"/>
        <v>#NUM!</v>
      </c>
    </row>
    <row r="1252" spans="2:7">
      <c r="B1252" s="100">
        <v>389</v>
      </c>
      <c r="C1252" s="95" t="e">
        <f t="shared" si="104"/>
        <v>#NUM!</v>
      </c>
      <c r="D1252" s="95" t="e">
        <f t="shared" si="101"/>
        <v>#NUM!</v>
      </c>
      <c r="E1252" s="418" t="e">
        <f t="shared" si="102"/>
        <v>#NUM!</v>
      </c>
      <c r="F1252" s="95" t="e">
        <f t="shared" si="103"/>
        <v>#NUM!</v>
      </c>
      <c r="G1252" s="102" t="e">
        <f t="shared" si="105"/>
        <v>#NUM!</v>
      </c>
    </row>
    <row r="1253" spans="2:7">
      <c r="B1253" s="100">
        <v>390</v>
      </c>
      <c r="C1253" s="95" t="e">
        <f t="shared" si="104"/>
        <v>#NUM!</v>
      </c>
      <c r="D1253" s="95" t="e">
        <f t="shared" si="101"/>
        <v>#NUM!</v>
      </c>
      <c r="E1253" s="418" t="e">
        <f t="shared" si="102"/>
        <v>#NUM!</v>
      </c>
      <c r="F1253" s="95" t="e">
        <f t="shared" si="103"/>
        <v>#NUM!</v>
      </c>
      <c r="G1253" s="102" t="e">
        <f t="shared" si="105"/>
        <v>#NUM!</v>
      </c>
    </row>
    <row r="1254" spans="2:7">
      <c r="B1254" s="100">
        <v>391</v>
      </c>
      <c r="C1254" s="95" t="e">
        <f t="shared" si="104"/>
        <v>#NUM!</v>
      </c>
      <c r="D1254" s="95" t="e">
        <f t="shared" si="101"/>
        <v>#NUM!</v>
      </c>
      <c r="E1254" s="418" t="e">
        <f t="shared" si="102"/>
        <v>#NUM!</v>
      </c>
      <c r="F1254" s="95" t="e">
        <f t="shared" si="103"/>
        <v>#NUM!</v>
      </c>
      <c r="G1254" s="102" t="e">
        <f t="shared" si="105"/>
        <v>#NUM!</v>
      </c>
    </row>
    <row r="1255" spans="2:7">
      <c r="B1255" s="100">
        <v>392</v>
      </c>
      <c r="C1255" s="95" t="e">
        <f t="shared" si="104"/>
        <v>#NUM!</v>
      </c>
      <c r="D1255" s="95" t="e">
        <f t="shared" si="101"/>
        <v>#NUM!</v>
      </c>
      <c r="E1255" s="418" t="e">
        <f t="shared" si="102"/>
        <v>#NUM!</v>
      </c>
      <c r="F1255" s="95" t="e">
        <f t="shared" si="103"/>
        <v>#NUM!</v>
      </c>
      <c r="G1255" s="102" t="e">
        <f t="shared" si="105"/>
        <v>#NUM!</v>
      </c>
    </row>
    <row r="1256" spans="2:7">
      <c r="B1256" s="100">
        <v>393</v>
      </c>
      <c r="C1256" s="95" t="e">
        <f t="shared" si="104"/>
        <v>#NUM!</v>
      </c>
      <c r="D1256" s="95" t="e">
        <f t="shared" si="101"/>
        <v>#NUM!</v>
      </c>
      <c r="E1256" s="418" t="e">
        <f t="shared" si="102"/>
        <v>#NUM!</v>
      </c>
      <c r="F1256" s="95" t="e">
        <f t="shared" si="103"/>
        <v>#NUM!</v>
      </c>
      <c r="G1256" s="102" t="e">
        <f t="shared" si="105"/>
        <v>#NUM!</v>
      </c>
    </row>
    <row r="1257" spans="2:7">
      <c r="B1257" s="100">
        <v>394</v>
      </c>
      <c r="C1257" s="95" t="e">
        <f t="shared" si="104"/>
        <v>#NUM!</v>
      </c>
      <c r="D1257" s="95" t="e">
        <f t="shared" si="101"/>
        <v>#NUM!</v>
      </c>
      <c r="E1257" s="418" t="e">
        <f t="shared" si="102"/>
        <v>#NUM!</v>
      </c>
      <c r="F1257" s="95" t="e">
        <f t="shared" si="103"/>
        <v>#NUM!</v>
      </c>
      <c r="G1257" s="102" t="e">
        <f t="shared" si="105"/>
        <v>#NUM!</v>
      </c>
    </row>
    <row r="1258" spans="2:7">
      <c r="B1258" s="100">
        <v>395</v>
      </c>
      <c r="C1258" s="95" t="e">
        <f t="shared" si="104"/>
        <v>#NUM!</v>
      </c>
      <c r="D1258" s="95" t="e">
        <f t="shared" si="101"/>
        <v>#NUM!</v>
      </c>
      <c r="E1258" s="418" t="e">
        <f t="shared" si="102"/>
        <v>#NUM!</v>
      </c>
      <c r="F1258" s="95" t="e">
        <f t="shared" si="103"/>
        <v>#NUM!</v>
      </c>
      <c r="G1258" s="102" t="e">
        <f t="shared" si="105"/>
        <v>#NUM!</v>
      </c>
    </row>
    <row r="1259" spans="2:7">
      <c r="B1259" s="100">
        <v>396</v>
      </c>
      <c r="C1259" s="95" t="e">
        <f t="shared" si="104"/>
        <v>#NUM!</v>
      </c>
      <c r="D1259" s="95" t="e">
        <f t="shared" si="101"/>
        <v>#NUM!</v>
      </c>
      <c r="E1259" s="418" t="e">
        <f t="shared" si="102"/>
        <v>#NUM!</v>
      </c>
      <c r="F1259" s="95" t="e">
        <f t="shared" si="103"/>
        <v>#NUM!</v>
      </c>
      <c r="G1259" s="102" t="e">
        <f t="shared" si="105"/>
        <v>#NUM!</v>
      </c>
    </row>
    <row r="1260" spans="2:7">
      <c r="B1260" s="100">
        <v>397</v>
      </c>
      <c r="C1260" s="95" t="e">
        <f t="shared" si="104"/>
        <v>#NUM!</v>
      </c>
      <c r="D1260" s="95" t="e">
        <f t="shared" si="101"/>
        <v>#NUM!</v>
      </c>
      <c r="E1260" s="418" t="e">
        <f t="shared" si="102"/>
        <v>#NUM!</v>
      </c>
      <c r="F1260" s="95" t="e">
        <f t="shared" si="103"/>
        <v>#NUM!</v>
      </c>
      <c r="G1260" s="102" t="e">
        <f t="shared" si="105"/>
        <v>#NUM!</v>
      </c>
    </row>
    <row r="1261" spans="2:7">
      <c r="B1261" s="100">
        <v>398</v>
      </c>
      <c r="C1261" s="95" t="e">
        <f t="shared" si="104"/>
        <v>#NUM!</v>
      </c>
      <c r="D1261" s="95" t="e">
        <f t="shared" si="101"/>
        <v>#NUM!</v>
      </c>
      <c r="E1261" s="418" t="e">
        <f t="shared" si="102"/>
        <v>#NUM!</v>
      </c>
      <c r="F1261" s="95" t="e">
        <f t="shared" si="103"/>
        <v>#NUM!</v>
      </c>
      <c r="G1261" s="102" t="e">
        <f t="shared" si="105"/>
        <v>#NUM!</v>
      </c>
    </row>
    <row r="1262" spans="2:7">
      <c r="B1262" s="100">
        <v>399</v>
      </c>
      <c r="C1262" s="95" t="e">
        <f t="shared" si="104"/>
        <v>#NUM!</v>
      </c>
      <c r="D1262" s="95" t="e">
        <f t="shared" si="101"/>
        <v>#NUM!</v>
      </c>
      <c r="E1262" s="418" t="e">
        <f t="shared" si="102"/>
        <v>#NUM!</v>
      </c>
      <c r="F1262" s="95" t="e">
        <f t="shared" si="103"/>
        <v>#NUM!</v>
      </c>
      <c r="G1262" s="102" t="e">
        <f t="shared" si="105"/>
        <v>#NUM!</v>
      </c>
    </row>
    <row r="1263" spans="2:7">
      <c r="B1263" s="100">
        <v>400</v>
      </c>
      <c r="C1263" s="95" t="e">
        <f t="shared" si="104"/>
        <v>#NUM!</v>
      </c>
      <c r="D1263" s="95" t="e">
        <f t="shared" si="101"/>
        <v>#NUM!</v>
      </c>
      <c r="E1263" s="418" t="e">
        <f t="shared" si="102"/>
        <v>#NUM!</v>
      </c>
      <c r="F1263" s="95" t="e">
        <f t="shared" si="103"/>
        <v>#NUM!</v>
      </c>
      <c r="G1263" s="102" t="e">
        <f t="shared" si="105"/>
        <v>#NUM!</v>
      </c>
    </row>
    <row r="1264" spans="2:7">
      <c r="B1264" s="100">
        <v>401</v>
      </c>
      <c r="C1264" s="95" t="e">
        <f t="shared" si="104"/>
        <v>#NUM!</v>
      </c>
      <c r="D1264" s="95" t="e">
        <f t="shared" si="101"/>
        <v>#NUM!</v>
      </c>
      <c r="E1264" s="418" t="e">
        <f t="shared" si="102"/>
        <v>#NUM!</v>
      </c>
      <c r="F1264" s="95" t="e">
        <f t="shared" si="103"/>
        <v>#NUM!</v>
      </c>
      <c r="G1264" s="102" t="e">
        <f t="shared" si="105"/>
        <v>#NUM!</v>
      </c>
    </row>
    <row r="1265" spans="2:7">
      <c r="B1265" s="100">
        <v>402</v>
      </c>
      <c r="C1265" s="95" t="e">
        <f t="shared" si="104"/>
        <v>#NUM!</v>
      </c>
      <c r="D1265" s="95" t="e">
        <f t="shared" si="101"/>
        <v>#NUM!</v>
      </c>
      <c r="E1265" s="418" t="e">
        <f t="shared" si="102"/>
        <v>#NUM!</v>
      </c>
      <c r="F1265" s="95" t="e">
        <f t="shared" si="103"/>
        <v>#NUM!</v>
      </c>
      <c r="G1265" s="102" t="e">
        <f t="shared" si="105"/>
        <v>#NUM!</v>
      </c>
    </row>
    <row r="1266" spans="2:7">
      <c r="B1266" s="100">
        <v>403</v>
      </c>
      <c r="C1266" s="95" t="e">
        <f t="shared" si="104"/>
        <v>#NUM!</v>
      </c>
      <c r="D1266" s="95" t="e">
        <f t="shared" si="101"/>
        <v>#NUM!</v>
      </c>
      <c r="E1266" s="418" t="e">
        <f t="shared" si="102"/>
        <v>#NUM!</v>
      </c>
      <c r="F1266" s="95" t="e">
        <f t="shared" si="103"/>
        <v>#NUM!</v>
      </c>
      <c r="G1266" s="102" t="e">
        <f t="shared" si="105"/>
        <v>#NUM!</v>
      </c>
    </row>
    <row r="1267" spans="2:7">
      <c r="B1267" s="100">
        <v>404</v>
      </c>
      <c r="C1267" s="95" t="e">
        <f t="shared" si="104"/>
        <v>#NUM!</v>
      </c>
      <c r="D1267" s="95" t="e">
        <f t="shared" si="101"/>
        <v>#NUM!</v>
      </c>
      <c r="E1267" s="418" t="e">
        <f t="shared" si="102"/>
        <v>#NUM!</v>
      </c>
      <c r="F1267" s="95" t="e">
        <f t="shared" si="103"/>
        <v>#NUM!</v>
      </c>
      <c r="G1267" s="102" t="e">
        <f t="shared" si="105"/>
        <v>#NUM!</v>
      </c>
    </row>
    <row r="1268" spans="2:7">
      <c r="B1268" s="100">
        <v>405</v>
      </c>
      <c r="C1268" s="95" t="e">
        <f t="shared" si="104"/>
        <v>#NUM!</v>
      </c>
      <c r="D1268" s="95" t="e">
        <f t="shared" si="101"/>
        <v>#NUM!</v>
      </c>
      <c r="E1268" s="418" t="e">
        <f t="shared" si="102"/>
        <v>#NUM!</v>
      </c>
      <c r="F1268" s="95" t="e">
        <f t="shared" si="103"/>
        <v>#NUM!</v>
      </c>
      <c r="G1268" s="102" t="e">
        <f t="shared" si="105"/>
        <v>#NUM!</v>
      </c>
    </row>
    <row r="1269" spans="2:7">
      <c r="B1269" s="100">
        <v>406</v>
      </c>
      <c r="C1269" s="95" t="e">
        <f t="shared" si="104"/>
        <v>#NUM!</v>
      </c>
      <c r="D1269" s="95" t="e">
        <f t="shared" si="101"/>
        <v>#NUM!</v>
      </c>
      <c r="E1269" s="418" t="e">
        <f t="shared" si="102"/>
        <v>#NUM!</v>
      </c>
      <c r="F1269" s="95" t="e">
        <f t="shared" si="103"/>
        <v>#NUM!</v>
      </c>
      <c r="G1269" s="102" t="e">
        <f t="shared" si="105"/>
        <v>#NUM!</v>
      </c>
    </row>
    <row r="1270" spans="2:7">
      <c r="B1270" s="100">
        <v>407</v>
      </c>
      <c r="C1270" s="95" t="e">
        <f t="shared" si="104"/>
        <v>#NUM!</v>
      </c>
      <c r="D1270" s="95" t="e">
        <f t="shared" si="101"/>
        <v>#NUM!</v>
      </c>
      <c r="E1270" s="418" t="e">
        <f t="shared" si="102"/>
        <v>#NUM!</v>
      </c>
      <c r="F1270" s="95" t="e">
        <f t="shared" si="103"/>
        <v>#NUM!</v>
      </c>
      <c r="G1270" s="102" t="e">
        <f t="shared" si="105"/>
        <v>#NUM!</v>
      </c>
    </row>
    <row r="1271" spans="2:7">
      <c r="B1271" s="100">
        <v>408</v>
      </c>
      <c r="C1271" s="95" t="e">
        <f t="shared" si="104"/>
        <v>#NUM!</v>
      </c>
      <c r="D1271" s="95" t="e">
        <f t="shared" si="101"/>
        <v>#NUM!</v>
      </c>
      <c r="E1271" s="418" t="e">
        <f t="shared" si="102"/>
        <v>#NUM!</v>
      </c>
      <c r="F1271" s="95" t="e">
        <f t="shared" si="103"/>
        <v>#NUM!</v>
      </c>
      <c r="G1271" s="102" t="e">
        <f t="shared" si="105"/>
        <v>#NUM!</v>
      </c>
    </row>
    <row r="1272" spans="2:7">
      <c r="B1272" s="100">
        <v>409</v>
      </c>
      <c r="C1272" s="95" t="e">
        <f t="shared" si="104"/>
        <v>#NUM!</v>
      </c>
      <c r="D1272" s="95" t="e">
        <f t="shared" si="101"/>
        <v>#NUM!</v>
      </c>
      <c r="E1272" s="418" t="e">
        <f t="shared" si="102"/>
        <v>#NUM!</v>
      </c>
      <c r="F1272" s="95" t="e">
        <f t="shared" si="103"/>
        <v>#NUM!</v>
      </c>
      <c r="G1272" s="102" t="e">
        <f t="shared" si="105"/>
        <v>#NUM!</v>
      </c>
    </row>
    <row r="1273" spans="2:7">
      <c r="B1273" s="100">
        <v>410</v>
      </c>
      <c r="C1273" s="95" t="e">
        <f t="shared" si="104"/>
        <v>#NUM!</v>
      </c>
      <c r="D1273" s="95" t="e">
        <f t="shared" si="101"/>
        <v>#NUM!</v>
      </c>
      <c r="E1273" s="418" t="e">
        <f t="shared" si="102"/>
        <v>#NUM!</v>
      </c>
      <c r="F1273" s="95" t="e">
        <f t="shared" si="103"/>
        <v>#NUM!</v>
      </c>
      <c r="G1273" s="102" t="e">
        <f t="shared" si="105"/>
        <v>#NUM!</v>
      </c>
    </row>
    <row r="1274" spans="2:7">
      <c r="B1274" s="100">
        <v>411</v>
      </c>
      <c r="C1274" s="95" t="e">
        <f t="shared" si="104"/>
        <v>#NUM!</v>
      </c>
      <c r="D1274" s="95" t="e">
        <f t="shared" si="101"/>
        <v>#NUM!</v>
      </c>
      <c r="E1274" s="418" t="e">
        <f t="shared" si="102"/>
        <v>#NUM!</v>
      </c>
      <c r="F1274" s="95" t="e">
        <f t="shared" si="103"/>
        <v>#NUM!</v>
      </c>
      <c r="G1274" s="102" t="e">
        <f t="shared" si="105"/>
        <v>#NUM!</v>
      </c>
    </row>
    <row r="1275" spans="2:7">
      <c r="B1275" s="100">
        <v>412</v>
      </c>
      <c r="C1275" s="95" t="e">
        <f t="shared" si="104"/>
        <v>#NUM!</v>
      </c>
      <c r="D1275" s="95" t="e">
        <f t="shared" si="101"/>
        <v>#NUM!</v>
      </c>
      <c r="E1275" s="418" t="e">
        <f t="shared" si="102"/>
        <v>#NUM!</v>
      </c>
      <c r="F1275" s="95" t="e">
        <f t="shared" si="103"/>
        <v>#NUM!</v>
      </c>
      <c r="G1275" s="102" t="e">
        <f t="shared" si="105"/>
        <v>#NUM!</v>
      </c>
    </row>
    <row r="1276" spans="2:7">
      <c r="B1276" s="100">
        <v>413</v>
      </c>
      <c r="C1276" s="95" t="e">
        <f t="shared" si="104"/>
        <v>#NUM!</v>
      </c>
      <c r="D1276" s="95" t="e">
        <f t="shared" si="101"/>
        <v>#NUM!</v>
      </c>
      <c r="E1276" s="418" t="e">
        <f t="shared" si="102"/>
        <v>#NUM!</v>
      </c>
      <c r="F1276" s="95" t="e">
        <f t="shared" si="103"/>
        <v>#NUM!</v>
      </c>
      <c r="G1276" s="102" t="e">
        <f t="shared" si="105"/>
        <v>#NUM!</v>
      </c>
    </row>
    <row r="1277" spans="2:7">
      <c r="B1277" s="100">
        <v>414</v>
      </c>
      <c r="C1277" s="95" t="e">
        <f t="shared" si="104"/>
        <v>#NUM!</v>
      </c>
      <c r="D1277" s="95" t="e">
        <f t="shared" si="101"/>
        <v>#NUM!</v>
      </c>
      <c r="E1277" s="418" t="e">
        <f t="shared" si="102"/>
        <v>#NUM!</v>
      </c>
      <c r="F1277" s="95" t="e">
        <f t="shared" si="103"/>
        <v>#NUM!</v>
      </c>
      <c r="G1277" s="102" t="e">
        <f t="shared" si="105"/>
        <v>#NUM!</v>
      </c>
    </row>
    <row r="1278" spans="2:7">
      <c r="B1278" s="100">
        <v>415</v>
      </c>
      <c r="C1278" s="95" t="e">
        <f t="shared" si="104"/>
        <v>#NUM!</v>
      </c>
      <c r="D1278" s="95" t="e">
        <f t="shared" si="101"/>
        <v>#NUM!</v>
      </c>
      <c r="E1278" s="418" t="e">
        <f t="shared" si="102"/>
        <v>#NUM!</v>
      </c>
      <c r="F1278" s="95" t="e">
        <f t="shared" si="103"/>
        <v>#NUM!</v>
      </c>
      <c r="G1278" s="102" t="e">
        <f t="shared" si="105"/>
        <v>#NUM!</v>
      </c>
    </row>
    <row r="1279" spans="2:7">
      <c r="B1279" s="100">
        <v>416</v>
      </c>
      <c r="C1279" s="95" t="e">
        <f t="shared" si="104"/>
        <v>#NUM!</v>
      </c>
      <c r="D1279" s="95" t="e">
        <f t="shared" si="101"/>
        <v>#NUM!</v>
      </c>
      <c r="E1279" s="418" t="e">
        <f t="shared" si="102"/>
        <v>#NUM!</v>
      </c>
      <c r="F1279" s="95" t="e">
        <f t="shared" si="103"/>
        <v>#NUM!</v>
      </c>
      <c r="G1279" s="102" t="e">
        <f t="shared" si="105"/>
        <v>#NUM!</v>
      </c>
    </row>
    <row r="1280" spans="2:7">
      <c r="B1280" s="100">
        <v>417</v>
      </c>
      <c r="C1280" s="95" t="e">
        <f t="shared" si="104"/>
        <v>#NUM!</v>
      </c>
      <c r="D1280" s="95" t="e">
        <f t="shared" si="101"/>
        <v>#NUM!</v>
      </c>
      <c r="E1280" s="418" t="e">
        <f t="shared" si="102"/>
        <v>#NUM!</v>
      </c>
      <c r="F1280" s="95" t="e">
        <f t="shared" si="103"/>
        <v>#NUM!</v>
      </c>
      <c r="G1280" s="102" t="e">
        <f t="shared" si="105"/>
        <v>#NUM!</v>
      </c>
    </row>
    <row r="1281" spans="2:7">
      <c r="B1281" s="100">
        <v>418</v>
      </c>
      <c r="C1281" s="95" t="e">
        <f t="shared" si="104"/>
        <v>#NUM!</v>
      </c>
      <c r="D1281" s="95" t="e">
        <f t="shared" si="101"/>
        <v>#NUM!</v>
      </c>
      <c r="E1281" s="418" t="e">
        <f t="shared" si="102"/>
        <v>#NUM!</v>
      </c>
      <c r="F1281" s="95" t="e">
        <f t="shared" si="103"/>
        <v>#NUM!</v>
      </c>
      <c r="G1281" s="102" t="e">
        <f t="shared" si="105"/>
        <v>#NUM!</v>
      </c>
    </row>
    <row r="1282" spans="2:7">
      <c r="B1282" s="100">
        <v>419</v>
      </c>
      <c r="C1282" s="95" t="e">
        <f t="shared" si="104"/>
        <v>#NUM!</v>
      </c>
      <c r="D1282" s="95" t="e">
        <f t="shared" si="101"/>
        <v>#NUM!</v>
      </c>
      <c r="E1282" s="418" t="e">
        <f t="shared" si="102"/>
        <v>#NUM!</v>
      </c>
      <c r="F1282" s="95" t="e">
        <f t="shared" si="103"/>
        <v>#NUM!</v>
      </c>
      <c r="G1282" s="102" t="e">
        <f t="shared" si="105"/>
        <v>#NUM!</v>
      </c>
    </row>
    <row r="1283" spans="2:7">
      <c r="B1283" s="100">
        <v>420</v>
      </c>
      <c r="C1283" s="95" t="e">
        <f t="shared" si="104"/>
        <v>#NUM!</v>
      </c>
      <c r="D1283" s="95" t="e">
        <f t="shared" si="101"/>
        <v>#NUM!</v>
      </c>
      <c r="E1283" s="418"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2024</v>
      </c>
      <c r="C4" s="109">
        <f>IF(OR(AND(B4&gt;=入力シート!B$258,B4&lt;=入力シート!F$258),AND(B4&gt;=入力シート!B$259,B4&lt;=入力シート!F$259),AND(B4&gt;=入力シート!B$260,B4&lt;=入力シート!F$260),AND(B4&gt;=入力シート!B$261,B4&lt;=入力シート!F$261),AND(B4&gt;=入力シート!B$262,B4&lt;=入力シート!F$262)),B4,"")</f>
        <v>2024</v>
      </c>
      <c r="D4" s="109">
        <f>IF(C4="",0,IF(ISERROR(VLOOKUP(B4,入力シート!B$258:M$262,11,0)),0,VLOOKUP(B4,入力シート!B$258:M$262,11,0)))</f>
        <v>48</v>
      </c>
      <c r="F4" s="109">
        <f>CF表!D2</f>
        <v>2024</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2024</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2024</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2025</v>
      </c>
      <c r="C5" s="109">
        <f>IF(OR(AND(B5&gt;=入力シート!B$258,B5&lt;=入力シート!F$258),AND(B5&gt;=入力シート!B$259,B5&lt;=入力シート!F$259),AND(B5&gt;=入力シート!B$260,B5&lt;=入力シート!F$260),AND(B5&gt;=入力シート!B$261,B5&lt;=入力シート!F$261),AND(B5&gt;=入力シート!B$262,B5&lt;=入力シート!F$262)),B5,"")</f>
        <v>2025</v>
      </c>
      <c r="D5" s="109">
        <f>IF(C5="",0,IF(ISERROR(VLOOKUP(B5,入力シート!B$258:M$262,11,0)),D4,VLOOKUP(B5,入力シート!B$258:M$262,11,0)))</f>
        <v>48</v>
      </c>
      <c r="F5" s="109">
        <f>F4+1</f>
        <v>2025</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2025</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2025</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2026</v>
      </c>
      <c r="C6" s="109">
        <f>IF(OR(AND(B6&gt;=入力シート!B$258,B6&lt;=入力シート!F$258),AND(B6&gt;=入力シート!B$259,B6&lt;=入力シート!F$259),AND(B6&gt;=入力シート!B$260,B6&lt;=入力シート!F$260),AND(B6&gt;=入力シート!B$261,B6&lt;=入力シート!F$261),AND(B6&gt;=入力シート!B$262,B6&lt;=入力シート!F$262)),B6,"")</f>
        <v>2026</v>
      </c>
      <c r="D6" s="109">
        <f>IF(C6="",0,IF(ISERROR(VLOOKUP(B6,入力シート!B$258:M$262,11,0)),D5,VLOOKUP(B6,入力シート!B$258:M$262,11,0)))</f>
        <v>48</v>
      </c>
      <c r="F6" s="109">
        <f t="shared" ref="F6:F69" si="1">F5+1</f>
        <v>2026</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2026</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2026</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2027</v>
      </c>
      <c r="C7" s="109">
        <f>IF(OR(AND(B7&gt;=入力シート!B$258,B7&lt;=入力シート!F$258),AND(B7&gt;=入力シート!B$259,B7&lt;=入力シート!F$259),AND(B7&gt;=入力シート!B$260,B7&lt;=入力シート!F$260),AND(B7&gt;=入力シート!B$261,B7&lt;=入力シート!F$261),AND(B7&gt;=入力シート!B$262,B7&lt;=入力シート!F$262)),B7,"")</f>
        <v>2027</v>
      </c>
      <c r="D7" s="109">
        <f>IF(C7="",0,IF(ISERROR(VLOOKUP(B7,入力シート!B$258:M$262,11,0)),D6,VLOOKUP(B7,入力シート!B$258:M$262,11,0)))</f>
        <v>48</v>
      </c>
      <c r="F7" s="109">
        <f t="shared" si="1"/>
        <v>2027</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2027</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2027</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2028</v>
      </c>
      <c r="C8" s="109">
        <f>IF(OR(AND(B8&gt;=入力シート!B$258,B8&lt;=入力シート!F$258),AND(B8&gt;=入力シート!B$259,B8&lt;=入力シート!F$259),AND(B8&gt;=入力シート!B$260,B8&lt;=入力シート!F$260),AND(B8&gt;=入力シート!B$261,B8&lt;=入力シート!F$261),AND(B8&gt;=入力シート!B$262,B8&lt;=入力シート!F$262)),B8,"")</f>
        <v>2028</v>
      </c>
      <c r="D8" s="109">
        <f>IF(C8="",0,IF(ISERROR(VLOOKUP(B8,入力シート!B$258:M$262,11,0)),D7,VLOOKUP(B8,入力シート!B$258:M$262,11,0)))</f>
        <v>48</v>
      </c>
      <c r="F8" s="109">
        <f t="shared" si="1"/>
        <v>2028</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2028</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2028</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2029</v>
      </c>
      <c r="C9" s="109">
        <f>IF(OR(AND(B9&gt;=入力シート!B$258,B9&lt;=入力シート!F$258),AND(B9&gt;=入力シート!B$259,B9&lt;=入力シート!F$259),AND(B9&gt;=入力シート!B$260,B9&lt;=入力シート!F$260),AND(B9&gt;=入力シート!B$261,B9&lt;=入力シート!F$261),AND(B9&gt;=入力シート!B$262,B9&lt;=入力シート!F$262)),B9,"")</f>
        <v>2029</v>
      </c>
      <c r="D9" s="109">
        <f>IF(C9="",0,IF(ISERROR(VLOOKUP(B9,入力シート!B$258:M$262,11,0)),D8,VLOOKUP(B9,入力シート!B$258:M$262,11,0)))</f>
        <v>48</v>
      </c>
      <c r="F9" s="109">
        <f t="shared" si="1"/>
        <v>2029</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2029</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2029</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2030</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2030</v>
      </c>
      <c r="D10" s="109">
        <f>IF(C10="",0,IF(ISERROR(VLOOKUP(B10,入力シート!B$258:M$262,11,0)),D9,VLOOKUP(B10,入力シート!B$258:M$262,11,0)))</f>
        <v>48</v>
      </c>
      <c r="F10" s="109">
        <f t="shared" si="1"/>
        <v>2030</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2030</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2030</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2031</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2031</v>
      </c>
      <c r="D11" s="109">
        <f>IF(C11="",0,IF(ISERROR(VLOOKUP(B11,入力シート!B$258:M$262,11,0)),D10,VLOOKUP(B11,入力シート!B$258:M$262,11,0)))</f>
        <v>48</v>
      </c>
      <c r="F11" s="109">
        <f t="shared" si="1"/>
        <v>2031</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2031</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2031</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2032</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2032</v>
      </c>
      <c r="D12" s="109">
        <f>IF(C12="",0,IF(ISERROR(VLOOKUP(B12,入力シート!B$258:M$262,11,0)),D11,VLOOKUP(B12,入力シート!B$258:M$262,11,0)))</f>
        <v>48</v>
      </c>
      <c r="F12" s="109">
        <f t="shared" si="1"/>
        <v>2032</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2032</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2032</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2033</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2033</v>
      </c>
      <c r="D13" s="109">
        <f>IF(C13="",0,IF(ISERROR(VLOOKUP(B13,入力シート!B$258:M$262,11,0)),D12,VLOOKUP(B13,入力シート!B$258:M$262,11,0)))</f>
        <v>48</v>
      </c>
      <c r="F13" s="109">
        <f t="shared" si="1"/>
        <v>2033</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2033</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2033</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2034</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2034</v>
      </c>
      <c r="D14" s="109">
        <f>IF(C14="",0,IF(ISERROR(VLOOKUP(B14,入力シート!B$258:M$262,11,0)),D13,VLOOKUP(B14,入力シート!B$258:M$262,11,0)))</f>
        <v>48</v>
      </c>
      <c r="F14" s="109">
        <f t="shared" si="1"/>
        <v>2034</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2034</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2034</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2035</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2035</v>
      </c>
      <c r="D15" s="109">
        <f>IF(C15="",0,IF(ISERROR(VLOOKUP(B15,入力シート!B$258:M$262,11,0)),D14,VLOOKUP(B15,入力シート!B$258:M$262,11,0)))</f>
        <v>48</v>
      </c>
      <c r="F15" s="109">
        <f t="shared" si="1"/>
        <v>2035</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2035</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2035</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2036</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2036</v>
      </c>
      <c r="D16" s="109">
        <f>IF(C16="",0,IF(ISERROR(VLOOKUP(B16,入力シート!B$258:M$262,11,0)),D15,VLOOKUP(B16,入力シート!B$258:M$262,11,0)))</f>
        <v>48</v>
      </c>
      <c r="F16" s="109">
        <f t="shared" si="1"/>
        <v>2036</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2036</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2036</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2037</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2037</v>
      </c>
      <c r="D17" s="109">
        <f>IF(C17="",0,IF(ISERROR(VLOOKUP(B17,入力シート!B$258:M$262,11,0)),D16,VLOOKUP(B17,入力シート!B$258:M$262,11,0)))</f>
        <v>48</v>
      </c>
      <c r="F17" s="109">
        <f t="shared" si="1"/>
        <v>2037</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2037</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2037</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2038</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2038</v>
      </c>
      <c r="D18" s="109">
        <f>IF(C18="",0,IF(ISERROR(VLOOKUP(B18,入力シート!B$258:M$262,11,0)),D17,VLOOKUP(B18,入力シート!B$258:M$262,11,0)))</f>
        <v>48</v>
      </c>
      <c r="F18" s="109">
        <f t="shared" si="1"/>
        <v>2038</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2038</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2038</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2039</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2039</v>
      </c>
      <c r="D19" s="109">
        <f>IF(C19="",0,IF(ISERROR(VLOOKUP(B19,入力シート!B$258:M$262,11,0)),D18,VLOOKUP(B19,入力シート!B$258:M$262,11,0)))</f>
        <v>48</v>
      </c>
      <c r="F19" s="109">
        <f t="shared" si="1"/>
        <v>2039</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2039</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2039</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2040</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2040</v>
      </c>
      <c r="D20" s="109">
        <f>IF(C20="",0,IF(ISERROR(VLOOKUP(B20,入力シート!B$258:M$262,11,0)),D19,VLOOKUP(B20,入力シート!B$258:M$262,11,0)))</f>
        <v>48</v>
      </c>
      <c r="F20" s="109">
        <f t="shared" si="1"/>
        <v>2040</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2040</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2040</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2041</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2041</v>
      </c>
      <c r="D21" s="109">
        <f>IF(C21="",0,IF(ISERROR(VLOOKUP(B21,入力シート!B$258:M$262,11,0)),D20,VLOOKUP(B21,入力シート!B$258:M$262,11,0)))</f>
        <v>48</v>
      </c>
      <c r="F21" s="109">
        <f t="shared" si="1"/>
        <v>2041</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2041</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2041</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2042</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2042</v>
      </c>
      <c r="D22" s="109">
        <f>IF(C22="",0,IF(ISERROR(VLOOKUP(B22,入力シート!B$258:M$262,11,0)),D21,VLOOKUP(B22,入力シート!B$258:M$262,11,0)))</f>
        <v>48</v>
      </c>
      <c r="F22" s="109">
        <f t="shared" si="1"/>
        <v>2042</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2042</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2042</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2043</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2043</v>
      </c>
      <c r="D23" s="109">
        <f>IF(C23="",0,IF(ISERROR(VLOOKUP(B23,入力シート!B$258:M$262,11,0)),D22,VLOOKUP(B23,入力シート!B$258:M$262,11,0)))</f>
        <v>48</v>
      </c>
      <c r="F23" s="109">
        <f t="shared" si="1"/>
        <v>2043</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2043</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2043</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2044</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2044</v>
      </c>
      <c r="D24" s="109">
        <f>IF(C24="",0,IF(ISERROR(VLOOKUP(B24,入力シート!B$258:M$262,11,0)),D23,VLOOKUP(B24,入力シート!B$258:M$262,11,0)))</f>
        <v>48</v>
      </c>
      <c r="F24" s="109">
        <f t="shared" si="1"/>
        <v>2044</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2044</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2044</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2045</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2045</v>
      </c>
      <c r="D25" s="109">
        <f>IF(C25="",0,IF(ISERROR(VLOOKUP(B25,入力シート!B$258:M$262,11,0)),D24,VLOOKUP(B25,入力シート!B$258:M$262,11,0)))</f>
        <v>48</v>
      </c>
      <c r="F25" s="109">
        <f t="shared" si="1"/>
        <v>2045</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2045</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2045</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2046</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2046</v>
      </c>
      <c r="D26" s="109">
        <f>IF(C26="",0,IF(ISERROR(VLOOKUP(B26,入力シート!B$258:M$262,11,0)),D25,VLOOKUP(B26,入力シート!B$258:M$262,11,0)))</f>
        <v>48</v>
      </c>
      <c r="F26" s="109">
        <f t="shared" si="1"/>
        <v>2046</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2046</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2046</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2047</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2047</v>
      </c>
      <c r="D27" s="109">
        <f>IF(C27="",0,IF(ISERROR(VLOOKUP(B27,入力シート!B$258:M$262,11,0)),D26,VLOOKUP(B27,入力シート!B$258:M$262,11,0)))</f>
        <v>48</v>
      </c>
      <c r="F27" s="109">
        <f t="shared" si="1"/>
        <v>2047</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2047</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2047</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2048</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2048</v>
      </c>
      <c r="D28" s="109">
        <f>IF(C28="",0,IF(ISERROR(VLOOKUP(B28,入力シート!B$258:M$262,11,0)),D27,VLOOKUP(B28,入力シート!B$258:M$262,11,0)))</f>
        <v>48</v>
      </c>
      <c r="F28" s="109">
        <f t="shared" si="1"/>
        <v>2048</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2048</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2048</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2049</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2049</v>
      </c>
      <c r="D29" s="109">
        <f>IF(C29="",0,IF(ISERROR(VLOOKUP(B29,入力シート!B$258:M$262,11,0)),D28,VLOOKUP(B29,入力シート!B$258:M$262,11,0)))</f>
        <v>48</v>
      </c>
      <c r="F29" s="109">
        <f t="shared" si="1"/>
        <v>2049</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2049</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2049</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2050</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2050</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2050</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2050</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2051</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2051</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2051</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2051</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2052</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2052</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2052</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2052</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2053</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2053</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2053</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2053</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2054</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2054</v>
      </c>
      <c r="G34" s="109">
        <f>IF(OR(AND(F34&gt;=入力シート!B$265,F34&lt;=入力シート!F$265),AND(F34&gt;=入力シート!B$266,F34&lt;=入力シート!F$266),AND(F34&gt;=入力シート!B$267,F34&lt;=入力シート!F$267),AND(F34&gt;=入力シート!B$268,F34&lt;=入力シート!F$268),AND(F34&gt;=入力シート!B$269,F34&lt;=入力シート!F$269)),F34,"")</f>
        <v>2054</v>
      </c>
      <c r="H34" s="109">
        <f>IF(G34="",0,IF(ISERROR(VLOOKUP(F34,入力シート!B$265:M$269,11,0)),H33,VLOOKUP(F34,入力シート!B$265:M$269,11,0)))</f>
        <v>120</v>
      </c>
      <c r="J34" s="109">
        <f t="shared" si="2"/>
        <v>2054</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2054</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2055</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2055</v>
      </c>
      <c r="G35" s="109">
        <f>IF(OR(AND(F35&gt;=入力シート!B$265,F35&lt;=入力シート!F$265),AND(F35&gt;=入力シート!B$266,F35&lt;=入力シート!F$266),AND(F35&gt;=入力シート!B$267,F35&lt;=入力シート!F$267),AND(F35&gt;=入力シート!B$268,F35&lt;=入力シート!F$268),AND(F35&gt;=入力シート!B$269,F35&lt;=入力シート!F$269)),F35,"")</f>
        <v>2055</v>
      </c>
      <c r="H35" s="109">
        <f>IF(G35="",0,IF(ISERROR(VLOOKUP(F35,入力シート!B$265:M$269,11,0)),H34,VLOOKUP(F35,入力シート!B$265:M$269,11,0)))</f>
        <v>120</v>
      </c>
      <c r="J35" s="109">
        <f t="shared" si="2"/>
        <v>2055</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2055</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2056</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2056</v>
      </c>
      <c r="G36" s="109">
        <f>IF(OR(AND(F36&gt;=入力シート!B$265,F36&lt;=入力シート!F$265),AND(F36&gt;=入力シート!B$266,F36&lt;=入力シート!F$266),AND(F36&gt;=入力シート!B$267,F36&lt;=入力シート!F$267),AND(F36&gt;=入力シート!B$268,F36&lt;=入力シート!F$268),AND(F36&gt;=入力シート!B$269,F36&lt;=入力シート!F$269)),F36,"")</f>
        <v>2056</v>
      </c>
      <c r="H36" s="109">
        <f>IF(G36="",0,IF(ISERROR(VLOOKUP(F36,入力シート!B$265:M$269,11,0)),H35,VLOOKUP(F36,入力シート!B$265:M$269,11,0)))</f>
        <v>120</v>
      </c>
      <c r="J36" s="109">
        <f t="shared" si="2"/>
        <v>2056</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2056</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2057</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2057</v>
      </c>
      <c r="G37" s="109">
        <f>IF(OR(AND(F37&gt;=入力シート!B$265,F37&lt;=入力シート!F$265),AND(F37&gt;=入力シート!B$266,F37&lt;=入力シート!F$266),AND(F37&gt;=入力シート!B$267,F37&lt;=入力シート!F$267),AND(F37&gt;=入力シート!B$268,F37&lt;=入力シート!F$268),AND(F37&gt;=入力シート!B$269,F37&lt;=入力シート!F$269)),F37,"")</f>
        <v>2057</v>
      </c>
      <c r="H37" s="109">
        <f>IF(G37="",0,IF(ISERROR(VLOOKUP(F37,入力シート!B$265:M$269,11,0)),H36,VLOOKUP(F37,入力シート!B$265:M$269,11,0)))</f>
        <v>120</v>
      </c>
      <c r="J37" s="109">
        <f t="shared" si="2"/>
        <v>2057</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2057</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2058</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2058</v>
      </c>
      <c r="G38" s="109">
        <f>IF(OR(AND(F38&gt;=入力シート!B$265,F38&lt;=入力シート!F$265),AND(F38&gt;=入力シート!B$266,F38&lt;=入力シート!F$266),AND(F38&gt;=入力シート!B$267,F38&lt;=入力シート!F$267),AND(F38&gt;=入力シート!B$268,F38&lt;=入力シート!F$268),AND(F38&gt;=入力シート!B$269,F38&lt;=入力シート!F$269)),F38,"")</f>
        <v>2058</v>
      </c>
      <c r="H38" s="109">
        <f>IF(G38="",0,IF(ISERROR(VLOOKUP(F38,入力シート!B$265:M$269,11,0)),H37,VLOOKUP(F38,入力シート!B$265:M$269,11,0)))</f>
        <v>120</v>
      </c>
      <c r="J38" s="109">
        <f t="shared" si="2"/>
        <v>2058</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2058</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2059</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2059</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2059</v>
      </c>
      <c r="H39" s="109">
        <f>IF(G39="",0,IF(ISERROR(VLOOKUP(F39,入力シート!B$265:M$269,11,0)),H38,VLOOKUP(F39,入力シート!B$265:M$269,11,0)))</f>
        <v>120</v>
      </c>
      <c r="J39" s="109">
        <f t="shared" si="2"/>
        <v>2059</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2059</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2060</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2060</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2060</v>
      </c>
      <c r="H40" s="109">
        <f>IF(G40="",0,IF(ISERROR(VLOOKUP(F40,入力シート!B$265:M$269,11,0)),H39,VLOOKUP(F40,入力シート!B$265:M$269,11,0)))</f>
        <v>120</v>
      </c>
      <c r="J40" s="109">
        <f t="shared" si="2"/>
        <v>2060</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2060</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2061</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2061</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2061</v>
      </c>
      <c r="H41" s="109">
        <f>IF(G41="",0,IF(ISERROR(VLOOKUP(F41,入力シート!B$265:M$269,11,0)),H40,VLOOKUP(F41,入力シート!B$265:M$269,11,0)))</f>
        <v>120</v>
      </c>
      <c r="J41" s="109">
        <f t="shared" si="2"/>
        <v>2061</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2061</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2062</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2062</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2062</v>
      </c>
      <c r="H42" s="109">
        <f>IF(G42="",0,IF(ISERROR(VLOOKUP(F42,入力シート!B$265:M$269,11,0)),H41,VLOOKUP(F42,入力シート!B$265:M$269,11,0)))</f>
        <v>120</v>
      </c>
      <c r="J42" s="109">
        <f t="shared" si="2"/>
        <v>2062</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2062</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2063</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2063</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2063</v>
      </c>
      <c r="H43" s="109">
        <f>IF(G43="",0,IF(ISERROR(VLOOKUP(F43,入力シート!B$265:M$269,11,0)),H42,VLOOKUP(F43,入力シート!B$265:M$269,11,0)))</f>
        <v>120</v>
      </c>
      <c r="J43" s="109">
        <f t="shared" si="2"/>
        <v>2063</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2063</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2064</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2064</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2064</v>
      </c>
      <c r="H44" s="109">
        <f>IF(G44="",0,IF(ISERROR(VLOOKUP(F44,入力シート!B$265:M$269,11,0)),H43,VLOOKUP(F44,入力シート!B$265:M$269,11,0)))</f>
        <v>120</v>
      </c>
      <c r="J44" s="109">
        <f t="shared" si="2"/>
        <v>2064</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2064</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2065</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2065</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2065</v>
      </c>
      <c r="H45" s="109">
        <f>IF(G45="",0,IF(ISERROR(VLOOKUP(F45,入力シート!B$265:M$269,11,0)),H44,VLOOKUP(F45,入力シート!B$265:M$269,11,0)))</f>
        <v>120</v>
      </c>
      <c r="J45" s="109">
        <f t="shared" si="2"/>
        <v>2065</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2065</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2066</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2066</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2066</v>
      </c>
      <c r="H46" s="109">
        <f>IF(G46="",0,IF(ISERROR(VLOOKUP(F46,入力シート!B$265:M$269,11,0)),H45,VLOOKUP(F46,入力シート!B$265:M$269,11,0)))</f>
        <v>120</v>
      </c>
      <c r="J46" s="109">
        <f t="shared" si="2"/>
        <v>2066</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2066</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2067</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2067</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2067</v>
      </c>
      <c r="H47" s="109">
        <f>IF(G47="",0,IF(ISERROR(VLOOKUP(F47,入力シート!B$265:M$269,11,0)),H46,VLOOKUP(F47,入力シート!B$265:M$269,11,0)))</f>
        <v>120</v>
      </c>
      <c r="J47" s="109">
        <f t="shared" si="2"/>
        <v>2067</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2067</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2068</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2068</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2068</v>
      </c>
      <c r="H48" s="109">
        <f>IF(G48="",0,IF(ISERROR(VLOOKUP(F48,入力シート!B$265:M$269,11,0)),H47,VLOOKUP(F48,入力シート!B$265:M$269,11,0)))</f>
        <v>120</v>
      </c>
      <c r="J48" s="109">
        <f t="shared" si="2"/>
        <v>2068</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2068</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2069</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2069</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2069</v>
      </c>
      <c r="H49" s="109">
        <f>IF(G49="",0,IF(ISERROR(VLOOKUP(F49,入力シート!B$265:M$269,11,0)),H48,VLOOKUP(F49,入力シート!B$265:M$269,11,0)))</f>
        <v>120</v>
      </c>
      <c r="J49" s="109">
        <f t="shared" si="2"/>
        <v>2069</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2069</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2070</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2070</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2070</v>
      </c>
      <c r="H50" s="109">
        <f>IF(G50="",0,IF(ISERROR(VLOOKUP(F50,入力シート!B$265:M$269,11,0)),H49,VLOOKUP(F50,入力シート!B$265:M$269,11,0)))</f>
        <v>120</v>
      </c>
      <c r="J50" s="109">
        <f t="shared" si="2"/>
        <v>2070</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2070</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2071</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2071</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2071</v>
      </c>
      <c r="H51" s="109">
        <f>IF(G51="",0,IF(ISERROR(VLOOKUP(F51,入力シート!B$265:M$269,11,0)),H50,VLOOKUP(F51,入力シート!B$265:M$269,11,0)))</f>
        <v>120</v>
      </c>
      <c r="J51" s="109">
        <f t="shared" si="2"/>
        <v>2071</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2071</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2072</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2072</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2072</v>
      </c>
      <c r="H52" s="109">
        <f>IF(G52="",0,IF(ISERROR(VLOOKUP(F52,入力シート!B$265:M$269,11,0)),H51,VLOOKUP(F52,入力シート!B$265:M$269,11,0)))</f>
        <v>120</v>
      </c>
      <c r="J52" s="109">
        <f t="shared" si="2"/>
        <v>2072</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2072</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2073</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2073</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2073</v>
      </c>
      <c r="H53" s="109">
        <f>IF(G53="",0,IF(ISERROR(VLOOKUP(F53,入力シート!B$265:M$269,11,0)),H52,VLOOKUP(F53,入力シート!B$265:M$269,11,0)))</f>
        <v>120</v>
      </c>
      <c r="J53" s="109">
        <f t="shared" si="2"/>
        <v>2073</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2073</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2074</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2074</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2074</v>
      </c>
      <c r="H54" s="109">
        <f>IF(G54="",0,IF(ISERROR(VLOOKUP(F54,入力シート!B$265:M$269,11,0)),H53,VLOOKUP(F54,入力シート!B$265:M$269,11,0)))</f>
        <v>120</v>
      </c>
      <c r="J54" s="109">
        <f t="shared" si="2"/>
        <v>2074</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2074</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2075</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2075</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2075</v>
      </c>
      <c r="H55" s="109">
        <f>IF(G55="",0,IF(ISERROR(VLOOKUP(F55,入力シート!B$265:M$269,11,0)),H54,VLOOKUP(F55,入力シート!B$265:M$269,11,0)))</f>
        <v>120</v>
      </c>
      <c r="J55" s="109">
        <f t="shared" si="2"/>
        <v>2075</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2075</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2076</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2076</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2076</v>
      </c>
      <c r="H56" s="109">
        <f>IF(G56="",0,IF(ISERROR(VLOOKUP(F56,入力シート!B$265:M$269,11,0)),H55,VLOOKUP(F56,入力シート!B$265:M$269,11,0)))</f>
        <v>120</v>
      </c>
      <c r="J56" s="109">
        <f t="shared" si="2"/>
        <v>2076</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2076</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2077</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2077</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2077</v>
      </c>
      <c r="H57" s="109">
        <f>IF(G57="",0,IF(ISERROR(VLOOKUP(F57,入力シート!B$265:M$269,11,0)),H56,VLOOKUP(F57,入力シート!B$265:M$269,11,0)))</f>
        <v>120</v>
      </c>
      <c r="J57" s="109">
        <f t="shared" si="2"/>
        <v>2077</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2077</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2078</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2078</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2078</v>
      </c>
      <c r="H58" s="109">
        <f>IF(G58="",0,IF(ISERROR(VLOOKUP(F58,入力シート!B$265:M$269,11,0)),H57,VLOOKUP(F58,入力シート!B$265:M$269,11,0)))</f>
        <v>120</v>
      </c>
      <c r="J58" s="109">
        <f t="shared" si="2"/>
        <v>2078</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2078</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2079</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2079</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2079</v>
      </c>
      <c r="H59" s="109">
        <f>IF(G59="",0,IF(ISERROR(VLOOKUP(F59,入力シート!B$265:M$269,11,0)),H58,VLOOKUP(F59,入力シート!B$265:M$269,11,0)))</f>
        <v>120</v>
      </c>
      <c r="J59" s="109">
        <f t="shared" si="2"/>
        <v>2079</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2079</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2080</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2080</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2080</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2080</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2081</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2081</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2081</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2081</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2082</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2082</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2082</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2082</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2083</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2083</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2083</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2083</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2084</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2084</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2084</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2084</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2085</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2085</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2085</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2085</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2086</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2086</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2086</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2086</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2087</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2087</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2087</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2087</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2088</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2088</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2088</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2088</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2089</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2089</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2089</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2089</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2090</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2090</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2090</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2090</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2091</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2091</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2091</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2091</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2092</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2092</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2092</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2092</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2093</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2093</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2093</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2093</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2094</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2094</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2094</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2094</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2095</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2095</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2095</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2095</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2096</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2096</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2096</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2096</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2097</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2097</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2097</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2097</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2098</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2098</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2098</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2098</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2099</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2099</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2099</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2099</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2100</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2100</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2100</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2100</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2101</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2101</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2101</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2101</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2102</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2102</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2102</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2102</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2103</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2103</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2103</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2103</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2104</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2104</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2104</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2104</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2105</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2105</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2105</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2105</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2106</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2106</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2106</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2106</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93" t="s">
        <v>365</v>
      </c>
      <c r="N2" s="293" t="s">
        <v>366</v>
      </c>
      <c r="O2" s="293" t="s">
        <v>367</v>
      </c>
      <c r="P2" s="293" t="s">
        <v>370</v>
      </c>
      <c r="Q2" s="293" t="s">
        <v>368</v>
      </c>
      <c r="R2" s="293" t="s">
        <v>369</v>
      </c>
      <c r="S2" s="1"/>
    </row>
    <row r="3" spans="1:30" ht="19.5" thickBot="1">
      <c r="A3" s="1"/>
      <c r="B3" s="506" t="s">
        <v>184</v>
      </c>
      <c r="C3" s="506"/>
      <c r="D3" s="506"/>
      <c r="E3" s="506"/>
      <c r="F3" s="506"/>
      <c r="G3" s="506"/>
      <c r="H3" s="506"/>
      <c r="I3" s="506"/>
      <c r="J3" s="506"/>
      <c r="K3" s="506"/>
      <c r="L3" s="506"/>
      <c r="M3" s="506"/>
      <c r="N3" s="506"/>
      <c r="O3" s="506"/>
      <c r="P3" s="506"/>
      <c r="Q3" s="506"/>
      <c r="R3" s="506"/>
      <c r="S3" s="3"/>
    </row>
    <row r="4" spans="1:30" ht="14.25" thickTop="1">
      <c r="A4" s="1"/>
      <c r="B4" s="507" t="s">
        <v>185</v>
      </c>
      <c r="C4" s="508"/>
      <c r="D4" s="508"/>
      <c r="E4" s="508"/>
      <c r="F4" s="508"/>
      <c r="G4" s="508"/>
      <c r="H4" s="508"/>
      <c r="I4" s="508"/>
      <c r="J4" s="508"/>
      <c r="K4" s="508"/>
      <c r="L4" s="508"/>
      <c r="M4" s="508"/>
      <c r="N4" s="508"/>
      <c r="O4" s="508"/>
      <c r="P4" s="508"/>
      <c r="Q4" s="508"/>
      <c r="R4" s="509"/>
      <c r="S4" s="1"/>
    </row>
    <row r="5" spans="1:30">
      <c r="A5" s="1"/>
      <c r="B5" s="510"/>
      <c r="C5" s="511"/>
      <c r="D5" s="511"/>
      <c r="E5" s="511"/>
      <c r="F5" s="511"/>
      <c r="G5" s="511"/>
      <c r="H5" s="511"/>
      <c r="I5" s="511"/>
      <c r="J5" s="511"/>
      <c r="K5" s="511"/>
      <c r="L5" s="511"/>
      <c r="M5" s="511"/>
      <c r="N5" s="511"/>
      <c r="O5" s="511"/>
      <c r="P5" s="511"/>
      <c r="Q5" s="511"/>
      <c r="R5" s="512"/>
      <c r="S5" s="1"/>
    </row>
    <row r="6" spans="1:30">
      <c r="A6" s="1"/>
      <c r="B6" s="513"/>
      <c r="C6" s="514"/>
      <c r="D6" s="514"/>
      <c r="E6" s="514"/>
      <c r="F6" s="514"/>
      <c r="G6" s="514"/>
      <c r="H6" s="514"/>
      <c r="I6" s="514"/>
      <c r="J6" s="514"/>
      <c r="K6" s="514"/>
      <c r="L6" s="514"/>
      <c r="M6" s="514"/>
      <c r="N6" s="514"/>
      <c r="O6" s="514"/>
      <c r="P6" s="514"/>
      <c r="Q6" s="514"/>
      <c r="R6" s="515"/>
      <c r="S6" s="1"/>
    </row>
    <row r="7" spans="1:30">
      <c r="A7" s="1"/>
      <c r="B7" s="1"/>
      <c r="C7" s="3"/>
      <c r="D7" s="1"/>
      <c r="E7" s="1"/>
      <c r="F7" s="1"/>
      <c r="G7" s="1"/>
      <c r="H7" s="1"/>
      <c r="I7" s="1"/>
      <c r="J7" s="1"/>
      <c r="K7" s="1"/>
      <c r="L7" s="1"/>
      <c r="M7" s="1"/>
      <c r="N7" s="1"/>
      <c r="O7" s="1"/>
      <c r="P7" s="1"/>
      <c r="Q7" s="1"/>
      <c r="R7" s="1"/>
      <c r="S7" s="1"/>
      <c r="T7" s="215" t="s">
        <v>621</v>
      </c>
    </row>
    <row r="8" spans="1:30" ht="14.25" thickBot="1">
      <c r="A8" s="1"/>
      <c r="B8" s="4"/>
      <c r="C8" s="1" t="s">
        <v>100</v>
      </c>
      <c r="D8" s="1"/>
      <c r="E8" s="5"/>
      <c r="F8" s="1" t="s">
        <v>147</v>
      </c>
      <c r="G8" s="1"/>
      <c r="H8" s="1" t="s">
        <v>150</v>
      </c>
      <c r="I8" s="524" t="s">
        <v>151</v>
      </c>
      <c r="J8" s="525"/>
      <c r="K8" s="504">
        <f>60-O19+YEAR(C12)</f>
        <v>2049</v>
      </c>
      <c r="L8" s="505"/>
      <c r="M8" s="1" t="s">
        <v>152</v>
      </c>
      <c r="N8" s="524" t="s">
        <v>153</v>
      </c>
      <c r="O8" s="525"/>
      <c r="P8" s="504">
        <f>90-O19+YEAR(C12)</f>
        <v>2079</v>
      </c>
      <c r="Q8" s="505"/>
      <c r="R8" s="1" t="s">
        <v>152</v>
      </c>
      <c r="S8" s="1"/>
      <c r="T8" s="215" t="s">
        <v>282</v>
      </c>
    </row>
    <row r="9" spans="1:30">
      <c r="A9" s="1"/>
      <c r="B9" s="1"/>
      <c r="C9" s="1"/>
      <c r="D9" s="1"/>
      <c r="E9" s="1"/>
      <c r="F9" s="1"/>
      <c r="G9" s="1"/>
      <c r="H9" s="1"/>
      <c r="I9" s="1"/>
      <c r="J9" s="1"/>
      <c r="K9" s="1"/>
      <c r="L9" s="1"/>
      <c r="M9" s="1"/>
      <c r="N9" s="1"/>
      <c r="O9" s="1"/>
      <c r="P9" s="1"/>
      <c r="Q9" s="1"/>
      <c r="R9" s="1"/>
      <c r="S9" s="1"/>
    </row>
    <row r="10" spans="1:30" ht="14.25" thickBot="1">
      <c r="A10" s="1"/>
      <c r="B10" s="6" t="s">
        <v>148</v>
      </c>
      <c r="C10" s="7"/>
      <c r="D10" s="7"/>
      <c r="E10" s="7"/>
      <c r="F10" s="7"/>
      <c r="G10" s="7"/>
      <c r="H10" s="7"/>
      <c r="I10" s="7"/>
      <c r="J10" s="7"/>
      <c r="K10" s="7"/>
      <c r="L10" s="7"/>
      <c r="M10" s="7"/>
      <c r="N10" s="7"/>
      <c r="O10" s="7"/>
      <c r="P10" s="7"/>
      <c r="Q10" s="7"/>
      <c r="R10" s="7"/>
      <c r="S10" s="1"/>
      <c r="T10" s="33" t="s">
        <v>177</v>
      </c>
      <c r="U10" s="33"/>
    </row>
    <row r="11" spans="1:30">
      <c r="A11" s="1"/>
      <c r="B11" s="1"/>
      <c r="C11" s="1"/>
      <c r="D11" s="1"/>
      <c r="E11" s="1"/>
      <c r="F11" s="527" t="s">
        <v>183</v>
      </c>
      <c r="G11" s="527"/>
      <c r="H11" s="527"/>
      <c r="I11" s="527"/>
      <c r="J11" s="527"/>
      <c r="K11" s="1"/>
      <c r="L11" s="1"/>
      <c r="M11" s="1" t="s">
        <v>163</v>
      </c>
      <c r="N11" s="1"/>
      <c r="O11" s="1"/>
      <c r="P11" s="1"/>
      <c r="Q11" s="1"/>
      <c r="R11" s="1"/>
      <c r="S11" s="1"/>
      <c r="T11" s="33" t="s">
        <v>178</v>
      </c>
      <c r="U11" s="33"/>
    </row>
    <row r="12" spans="1:30" ht="14.25" thickBot="1">
      <c r="A12" s="1"/>
      <c r="B12" s="8" t="s">
        <v>91</v>
      </c>
      <c r="C12" s="526">
        <v>45292</v>
      </c>
      <c r="D12" s="526"/>
      <c r="E12" s="1"/>
      <c r="F12" s="521" t="s">
        <v>182</v>
      </c>
      <c r="G12" s="521"/>
      <c r="H12" s="517">
        <v>500</v>
      </c>
      <c r="I12" s="517"/>
      <c r="J12" s="522" t="s">
        <v>29</v>
      </c>
      <c r="K12" s="522"/>
      <c r="L12" s="9"/>
      <c r="M12" s="10" t="s">
        <v>110</v>
      </c>
      <c r="N12" s="523">
        <v>90</v>
      </c>
      <c r="O12" s="523"/>
      <c r="P12" s="1" t="s">
        <v>149</v>
      </c>
      <c r="Q12" s="1"/>
      <c r="R12" s="1"/>
      <c r="S12" s="1"/>
      <c r="T12" s="33" t="s">
        <v>179</v>
      </c>
      <c r="U12" s="33"/>
    </row>
    <row r="13" spans="1:30" ht="14.25" thickBot="1">
      <c r="A13" s="1"/>
      <c r="B13" s="528" t="s">
        <v>371</v>
      </c>
      <c r="C13" s="528"/>
      <c r="D13" s="528"/>
      <c r="E13" s="1"/>
      <c r="F13" s="520" t="s">
        <v>607</v>
      </c>
      <c r="G13" s="520"/>
      <c r="H13" s="516">
        <v>0</v>
      </c>
      <c r="I13" s="516"/>
      <c r="J13" s="522" t="s">
        <v>29</v>
      </c>
      <c r="K13" s="522"/>
      <c r="L13" s="1"/>
      <c r="M13" s="528" t="s">
        <v>472</v>
      </c>
      <c r="N13" s="528"/>
      <c r="O13" s="528"/>
      <c r="P13" s="528"/>
      <c r="Q13" s="1"/>
      <c r="R13" s="1"/>
      <c r="S13" s="1"/>
      <c r="T13" s="33" t="s">
        <v>180</v>
      </c>
      <c r="U13" s="33"/>
    </row>
    <row r="14" spans="1:30" ht="14.25" thickBot="1">
      <c r="A14" s="1"/>
      <c r="B14" s="528"/>
      <c r="C14" s="528"/>
      <c r="D14" s="528"/>
      <c r="E14" s="1"/>
      <c r="F14" s="519" t="s">
        <v>608</v>
      </c>
      <c r="G14" s="519"/>
      <c r="H14" s="516">
        <v>0</v>
      </c>
      <c r="I14" s="516"/>
      <c r="J14" s="522" t="s">
        <v>29</v>
      </c>
      <c r="K14" s="522"/>
      <c r="L14" s="1"/>
      <c r="M14" s="528"/>
      <c r="N14" s="528"/>
      <c r="O14" s="528"/>
      <c r="P14" s="528"/>
      <c r="Q14" s="1"/>
      <c r="R14" s="1"/>
      <c r="S14" s="1"/>
      <c r="T14" s="588" t="s">
        <v>382</v>
      </c>
      <c r="U14" s="588"/>
      <c r="V14" s="588"/>
      <c r="W14" s="587" t="s">
        <v>381</v>
      </c>
      <c r="X14" s="587"/>
      <c r="Y14" s="587"/>
      <c r="Z14" s="587"/>
      <c r="AA14" s="587"/>
      <c r="AB14" s="587"/>
      <c r="AC14" s="33" t="s">
        <v>383</v>
      </c>
      <c r="AD14" s="33"/>
    </row>
    <row r="15" spans="1:30" ht="13.15" customHeight="1">
      <c r="A15" s="1"/>
      <c r="B15" s="1"/>
      <c r="C15" s="1"/>
      <c r="D15" s="1"/>
      <c r="E15" s="1"/>
      <c r="F15" s="1"/>
      <c r="G15" s="1"/>
      <c r="H15" s="1"/>
      <c r="I15" s="1"/>
      <c r="J15" s="1"/>
      <c r="K15" s="1"/>
      <c r="L15" s="1"/>
      <c r="M15" s="1"/>
      <c r="N15" s="1"/>
      <c r="O15" s="1"/>
      <c r="P15" s="1"/>
      <c r="Q15" s="1"/>
      <c r="R15" s="1"/>
      <c r="S15" s="1"/>
      <c r="T15" s="589" t="s">
        <v>373</v>
      </c>
      <c r="U15" s="590"/>
      <c r="V15" s="590"/>
      <c r="W15" s="590"/>
      <c r="X15" s="591"/>
    </row>
    <row r="16" spans="1:30" ht="14.25" thickBot="1">
      <c r="A16" s="1"/>
      <c r="B16" s="6" t="s">
        <v>41</v>
      </c>
      <c r="C16" s="7"/>
      <c r="D16" s="7"/>
      <c r="E16" s="7"/>
      <c r="F16" s="7"/>
      <c r="G16" s="7"/>
      <c r="H16" s="7"/>
      <c r="I16" s="7"/>
      <c r="J16" s="7"/>
      <c r="K16" s="7"/>
      <c r="L16" s="7"/>
      <c r="M16" s="7"/>
      <c r="N16" s="7"/>
      <c r="O16" s="7"/>
      <c r="P16" s="7"/>
      <c r="Q16" s="7"/>
      <c r="R16" s="7"/>
      <c r="S16" s="1"/>
      <c r="T16" s="592"/>
      <c r="U16" s="593"/>
      <c r="V16" s="593"/>
      <c r="W16" s="593"/>
      <c r="X16" s="594"/>
    </row>
    <row r="17" spans="1:24" ht="14.25" thickBot="1">
      <c r="A17" s="1"/>
      <c r="B17" s="11"/>
      <c r="C17" s="1"/>
      <c r="D17" s="1"/>
      <c r="E17" s="1"/>
      <c r="F17" s="1"/>
      <c r="G17" s="1"/>
      <c r="H17" s="1"/>
      <c r="I17" s="1"/>
      <c r="J17" s="1"/>
      <c r="K17" s="1"/>
      <c r="L17" s="1"/>
      <c r="M17" s="1"/>
      <c r="N17" s="1"/>
      <c r="O17" s="1"/>
      <c r="P17" s="1"/>
      <c r="Q17" s="1"/>
      <c r="R17" s="1"/>
      <c r="S17" s="1"/>
      <c r="T17" s="595"/>
      <c r="U17" s="596"/>
      <c r="V17" s="596"/>
      <c r="W17" s="596"/>
      <c r="X17" s="597"/>
    </row>
    <row r="18" spans="1:24">
      <c r="A18" s="1"/>
      <c r="B18" s="470"/>
      <c r="C18" s="470"/>
      <c r="D18" s="470" t="s">
        <v>11</v>
      </c>
      <c r="E18" s="470"/>
      <c r="F18" s="470"/>
      <c r="G18" s="470" t="s">
        <v>14</v>
      </c>
      <c r="H18" s="470"/>
      <c r="I18" s="470" t="s">
        <v>13</v>
      </c>
      <c r="J18" s="470"/>
      <c r="K18" s="470"/>
      <c r="L18" s="470" t="s">
        <v>12</v>
      </c>
      <c r="M18" s="470"/>
      <c r="N18" s="470"/>
      <c r="O18" s="12" t="s">
        <v>92</v>
      </c>
      <c r="P18" s="470" t="s">
        <v>15</v>
      </c>
      <c r="Q18" s="470"/>
      <c r="R18" s="470"/>
      <c r="S18" s="1"/>
    </row>
    <row r="19" spans="1:24" ht="14.25" thickBot="1">
      <c r="A19" s="1"/>
      <c r="B19" s="501" t="s">
        <v>16</v>
      </c>
      <c r="C19" s="501"/>
      <c r="D19" s="560" t="s">
        <v>708</v>
      </c>
      <c r="E19" s="561"/>
      <c r="F19" s="561"/>
      <c r="G19" s="494" t="s">
        <v>20</v>
      </c>
      <c r="H19" s="494"/>
      <c r="I19" s="494" t="s">
        <v>21</v>
      </c>
      <c r="J19" s="494"/>
      <c r="K19" s="494"/>
      <c r="L19" s="476">
        <v>32509</v>
      </c>
      <c r="M19" s="476"/>
      <c r="N19" s="477"/>
      <c r="O19" s="13">
        <f t="shared" ref="O19:O24" si="0">IF(ISBLANK(L19),"",YEAR(C$12)-YEAR(L19))</f>
        <v>35</v>
      </c>
      <c r="P19" s="468" t="s">
        <v>22</v>
      </c>
      <c r="Q19" s="468"/>
      <c r="R19" s="468"/>
      <c r="S19" s="1"/>
      <c r="T19" s="481" t="s">
        <v>380</v>
      </c>
      <c r="U19" s="482"/>
      <c r="V19" s="482"/>
      <c r="W19" s="482"/>
      <c r="X19" s="482"/>
    </row>
    <row r="20" spans="1:24" ht="14.25" thickBot="1">
      <c r="A20" s="1"/>
      <c r="B20" s="555" t="s">
        <v>17</v>
      </c>
      <c r="C20" s="555"/>
      <c r="D20" s="558" t="s">
        <v>112</v>
      </c>
      <c r="E20" s="559"/>
      <c r="F20" s="559"/>
      <c r="G20" s="494" t="s">
        <v>23</v>
      </c>
      <c r="H20" s="494"/>
      <c r="I20" s="494" t="s">
        <v>24</v>
      </c>
      <c r="J20" s="494"/>
      <c r="K20" s="494"/>
      <c r="L20" s="474">
        <v>32509</v>
      </c>
      <c r="M20" s="475"/>
      <c r="N20" s="475"/>
      <c r="O20" s="13">
        <f t="shared" si="0"/>
        <v>35</v>
      </c>
      <c r="P20" s="468" t="s">
        <v>22</v>
      </c>
      <c r="Q20" s="468"/>
      <c r="R20" s="468"/>
      <c r="S20" s="1"/>
      <c r="T20" s="482"/>
      <c r="U20" s="482"/>
      <c r="V20" s="482"/>
      <c r="W20" s="482"/>
      <c r="X20" s="482"/>
    </row>
    <row r="21" spans="1:24" ht="14.25" thickBot="1">
      <c r="A21" s="1"/>
      <c r="B21" s="555" t="s">
        <v>18</v>
      </c>
      <c r="C21" s="555"/>
      <c r="D21" s="556" t="s">
        <v>377</v>
      </c>
      <c r="E21" s="557"/>
      <c r="F21" s="557"/>
      <c r="G21" s="496"/>
      <c r="H21" s="496"/>
      <c r="I21" s="494" t="s">
        <v>280</v>
      </c>
      <c r="J21" s="494"/>
      <c r="K21" s="494"/>
      <c r="L21" s="472">
        <v>44197</v>
      </c>
      <c r="M21" s="472"/>
      <c r="N21" s="473"/>
      <c r="O21" s="13">
        <f t="shared" si="0"/>
        <v>3</v>
      </c>
      <c r="P21" s="468" t="s">
        <v>291</v>
      </c>
      <c r="Q21" s="468"/>
      <c r="R21" s="468"/>
      <c r="S21" s="1"/>
      <c r="T21" s="482"/>
      <c r="U21" s="482"/>
      <c r="V21" s="482"/>
      <c r="W21" s="482"/>
      <c r="X21" s="482"/>
    </row>
    <row r="22" spans="1:24" ht="14.25" thickBot="1">
      <c r="A22" s="1"/>
      <c r="B22" s="555" t="s">
        <v>19</v>
      </c>
      <c r="C22" s="555"/>
      <c r="D22" s="556" t="s">
        <v>378</v>
      </c>
      <c r="E22" s="557"/>
      <c r="F22" s="557"/>
      <c r="G22" s="496"/>
      <c r="H22" s="496"/>
      <c r="I22" s="494" t="s">
        <v>379</v>
      </c>
      <c r="J22" s="494"/>
      <c r="K22" s="494"/>
      <c r="L22" s="472">
        <v>44927</v>
      </c>
      <c r="M22" s="472"/>
      <c r="N22" s="473"/>
      <c r="O22" s="13">
        <f t="shared" si="0"/>
        <v>1</v>
      </c>
      <c r="P22" s="468" t="s">
        <v>291</v>
      </c>
      <c r="Q22" s="468"/>
      <c r="R22" s="468"/>
      <c r="S22" s="1"/>
      <c r="T22" s="482"/>
      <c r="U22" s="482"/>
      <c r="V22" s="482"/>
      <c r="W22" s="482"/>
      <c r="X22" s="482"/>
    </row>
    <row r="23" spans="1:24" ht="14.25" thickBot="1">
      <c r="A23" s="1"/>
      <c r="B23" s="555" t="s">
        <v>25</v>
      </c>
      <c r="C23" s="555"/>
      <c r="D23" s="556"/>
      <c r="E23" s="557"/>
      <c r="F23" s="557"/>
      <c r="G23" s="496"/>
      <c r="H23" s="496"/>
      <c r="I23" s="494"/>
      <c r="J23" s="494"/>
      <c r="K23" s="494"/>
      <c r="L23" s="472"/>
      <c r="M23" s="472"/>
      <c r="N23" s="473"/>
      <c r="O23" s="13" t="str">
        <f t="shared" si="0"/>
        <v/>
      </c>
      <c r="P23" s="468"/>
      <c r="Q23" s="468"/>
      <c r="R23" s="468"/>
      <c r="S23" s="1"/>
      <c r="T23" s="482"/>
      <c r="U23" s="482"/>
      <c r="V23" s="482"/>
      <c r="W23" s="482"/>
      <c r="X23" s="482"/>
    </row>
    <row r="24" spans="1:24" ht="14.25" thickBot="1">
      <c r="A24" s="1"/>
      <c r="B24" s="555" t="s">
        <v>26</v>
      </c>
      <c r="C24" s="555"/>
      <c r="D24" s="556"/>
      <c r="E24" s="557"/>
      <c r="F24" s="557"/>
      <c r="G24" s="496"/>
      <c r="H24" s="496"/>
      <c r="I24" s="494"/>
      <c r="J24" s="494"/>
      <c r="K24" s="494"/>
      <c r="L24" s="472"/>
      <c r="M24" s="472"/>
      <c r="N24" s="473"/>
      <c r="O24" s="13" t="str">
        <f t="shared" si="0"/>
        <v/>
      </c>
      <c r="P24" s="468"/>
      <c r="Q24" s="468"/>
      <c r="R24" s="468"/>
      <c r="S24" s="1"/>
      <c r="T24" s="482"/>
      <c r="U24" s="482"/>
      <c r="V24" s="482"/>
      <c r="W24" s="482"/>
      <c r="X24" s="482"/>
    </row>
    <row r="25" spans="1:24">
      <c r="A25" s="1"/>
      <c r="B25" s="1"/>
      <c r="C25" s="1"/>
      <c r="D25" s="1"/>
      <c r="E25" s="1"/>
      <c r="F25" s="1"/>
      <c r="G25" s="1"/>
      <c r="H25" s="1"/>
      <c r="I25" s="1"/>
      <c r="J25" s="1"/>
      <c r="K25" s="1"/>
      <c r="L25" s="1"/>
      <c r="M25" s="1"/>
      <c r="N25" s="1"/>
      <c r="O25" s="1"/>
      <c r="P25" s="1"/>
      <c r="Q25" s="1"/>
      <c r="R25" s="1"/>
      <c r="S25" s="1"/>
      <c r="T25" s="307"/>
      <c r="U25" s="307"/>
      <c r="V25" s="307"/>
      <c r="W25" s="307"/>
      <c r="X25" s="307"/>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470" t="s">
        <v>31</v>
      </c>
      <c r="C31" s="470"/>
      <c r="D31" s="599" t="s">
        <v>168</v>
      </c>
      <c r="E31" s="599"/>
      <c r="F31" s="470"/>
      <c r="G31" s="470"/>
      <c r="H31" s="217"/>
      <c r="I31" s="499"/>
      <c r="J31" s="499"/>
      <c r="K31" s="499"/>
      <c r="L31" s="553"/>
      <c r="M31" s="553"/>
      <c r="N31" s="1"/>
      <c r="O31" s="1"/>
      <c r="P31" s="1"/>
      <c r="Q31" s="1"/>
      <c r="R31" s="1"/>
      <c r="S31" s="1"/>
    </row>
    <row r="32" spans="1:24">
      <c r="A32" s="1"/>
      <c r="B32" s="470"/>
      <c r="C32" s="470"/>
      <c r="D32" s="470"/>
      <c r="E32" s="470"/>
      <c r="F32" s="470" t="s">
        <v>292</v>
      </c>
      <c r="G32" s="470"/>
      <c r="H32" s="470"/>
      <c r="I32" s="470"/>
      <c r="J32" s="470"/>
      <c r="K32" s="470"/>
      <c r="L32" s="470"/>
      <c r="M32" s="470"/>
      <c r="N32" s="1"/>
      <c r="O32" s="1"/>
      <c r="P32" s="1"/>
      <c r="Q32" s="1"/>
      <c r="R32" s="1"/>
      <c r="S32" s="1"/>
      <c r="T32" s="485" t="s">
        <v>342</v>
      </c>
      <c r="U32" s="486"/>
      <c r="V32" s="486"/>
      <c r="W32" s="486"/>
      <c r="X32" s="487"/>
    </row>
    <row r="33" spans="1:51" ht="14.25" thickBot="1">
      <c r="A33" s="1"/>
      <c r="B33" s="562">
        <f>YEAR(C12)</f>
        <v>2024</v>
      </c>
      <c r="C33" s="563"/>
      <c r="D33" s="495" t="s">
        <v>27</v>
      </c>
      <c r="E33" s="495"/>
      <c r="F33" s="497">
        <v>500</v>
      </c>
      <c r="G33" s="498"/>
      <c r="H33" s="495" t="s">
        <v>29</v>
      </c>
      <c r="I33" s="495"/>
      <c r="J33" s="450" t="s">
        <v>290</v>
      </c>
      <c r="K33" s="450"/>
      <c r="L33" s="459">
        <v>1.4999999999999999E-2</v>
      </c>
      <c r="M33" s="459"/>
      <c r="N33" s="1"/>
      <c r="O33" s="1"/>
      <c r="P33" s="1"/>
      <c r="Q33" s="1"/>
      <c r="R33" s="1"/>
      <c r="S33" s="1"/>
      <c r="T33" s="488"/>
      <c r="U33" s="489"/>
      <c r="V33" s="489"/>
      <c r="W33" s="489"/>
      <c r="X33" s="490"/>
    </row>
    <row r="34" spans="1:51" ht="14.25" thickBot="1">
      <c r="A34" s="1"/>
      <c r="B34" s="452">
        <f>K8</f>
        <v>2049</v>
      </c>
      <c r="C34" s="453"/>
      <c r="D34" s="454" t="s">
        <v>27</v>
      </c>
      <c r="E34" s="454"/>
      <c r="F34" s="452">
        <v>300</v>
      </c>
      <c r="G34" s="453"/>
      <c r="H34" s="454" t="s">
        <v>29</v>
      </c>
      <c r="I34" s="454"/>
      <c r="J34" s="450" t="s">
        <v>290</v>
      </c>
      <c r="K34" s="450"/>
      <c r="L34" s="451">
        <v>0</v>
      </c>
      <c r="M34" s="451"/>
      <c r="N34" s="1"/>
      <c r="O34" s="1"/>
      <c r="P34" s="1"/>
      <c r="Q34" s="1"/>
      <c r="R34" s="1"/>
      <c r="S34" s="1"/>
      <c r="T34" s="491"/>
      <c r="U34" s="492"/>
      <c r="V34" s="492"/>
      <c r="W34" s="492"/>
      <c r="X34" s="493"/>
    </row>
    <row r="35" spans="1:51" ht="14.25" thickBot="1">
      <c r="A35" s="1"/>
      <c r="B35" s="452">
        <f>YEAR(L19)+65</f>
        <v>2054</v>
      </c>
      <c r="C35" s="453"/>
      <c r="D35" s="454" t="s">
        <v>27</v>
      </c>
      <c r="E35" s="454"/>
      <c r="F35" s="452">
        <v>0</v>
      </c>
      <c r="G35" s="453"/>
      <c r="H35" s="454" t="s">
        <v>29</v>
      </c>
      <c r="I35" s="454"/>
      <c r="J35" s="450" t="s">
        <v>290</v>
      </c>
      <c r="K35" s="450"/>
      <c r="L35" s="451">
        <v>0</v>
      </c>
      <c r="M35" s="451"/>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452"/>
      <c r="C36" s="453"/>
      <c r="D36" s="454" t="s">
        <v>27</v>
      </c>
      <c r="E36" s="454"/>
      <c r="F36" s="452"/>
      <c r="G36" s="453"/>
      <c r="H36" s="454" t="s">
        <v>29</v>
      </c>
      <c r="I36" s="454"/>
      <c r="J36" s="450" t="s">
        <v>290</v>
      </c>
      <c r="K36" s="450"/>
      <c r="L36" s="451"/>
      <c r="M36" s="451"/>
      <c r="N36" s="1"/>
      <c r="O36" s="1"/>
      <c r="P36" s="1"/>
      <c r="Q36" s="1"/>
      <c r="R36" s="1"/>
      <c r="S36" s="1"/>
      <c r="T36" s="2" t="s">
        <v>518</v>
      </c>
    </row>
    <row r="37" spans="1:51" ht="14.25" thickBot="1">
      <c r="A37" s="1"/>
      <c r="B37" s="452"/>
      <c r="C37" s="453"/>
      <c r="D37" s="454" t="s">
        <v>27</v>
      </c>
      <c r="E37" s="454"/>
      <c r="F37" s="452"/>
      <c r="G37" s="453"/>
      <c r="H37" s="454" t="s">
        <v>29</v>
      </c>
      <c r="I37" s="454"/>
      <c r="J37" s="450" t="s">
        <v>290</v>
      </c>
      <c r="K37" s="450"/>
      <c r="L37" s="451"/>
      <c r="M37" s="451"/>
      <c r="N37" s="1"/>
      <c r="O37" s="1"/>
      <c r="P37" s="1"/>
      <c r="Q37" s="1"/>
      <c r="R37" s="1"/>
      <c r="S37" s="1"/>
      <c r="T37" s="2" t="s">
        <v>521</v>
      </c>
    </row>
    <row r="38" spans="1:51" ht="14.25" thickBot="1">
      <c r="A38" s="1"/>
      <c r="B38" s="452"/>
      <c r="C38" s="453"/>
      <c r="D38" s="454" t="s">
        <v>27</v>
      </c>
      <c r="E38" s="454"/>
      <c r="F38" s="452"/>
      <c r="G38" s="453"/>
      <c r="H38" s="454" t="s">
        <v>29</v>
      </c>
      <c r="I38" s="454"/>
      <c r="J38" s="450" t="s">
        <v>290</v>
      </c>
      <c r="K38" s="450"/>
      <c r="L38" s="451"/>
      <c r="M38" s="451"/>
      <c r="N38" s="1"/>
      <c r="O38" s="1"/>
      <c r="P38" s="1"/>
      <c r="Q38" s="1"/>
      <c r="R38" s="1"/>
      <c r="S38" s="1"/>
      <c r="X38" s="23" t="s">
        <v>522</v>
      </c>
      <c r="Y38" s="336" t="s">
        <v>519</v>
      </c>
      <c r="Z38" s="2" t="s">
        <v>520</v>
      </c>
    </row>
    <row r="39" spans="1:51" ht="14.25" thickBot="1">
      <c r="A39" s="1"/>
      <c r="B39" s="452"/>
      <c r="C39" s="453"/>
      <c r="D39" s="454" t="s">
        <v>27</v>
      </c>
      <c r="E39" s="454"/>
      <c r="F39" s="452"/>
      <c r="G39" s="453"/>
      <c r="H39" s="454" t="s">
        <v>29</v>
      </c>
      <c r="I39" s="454"/>
      <c r="J39" s="450" t="s">
        <v>290</v>
      </c>
      <c r="K39" s="450"/>
      <c r="L39" s="451"/>
      <c r="M39" s="451"/>
      <c r="N39" s="1"/>
      <c r="O39" s="1"/>
      <c r="P39" s="1"/>
      <c r="Q39" s="1"/>
      <c r="R39" s="1"/>
      <c r="S39" s="1"/>
    </row>
    <row r="40" spans="1:51" ht="14.25" thickBot="1">
      <c r="A40" s="1"/>
      <c r="B40" s="452"/>
      <c r="C40" s="453"/>
      <c r="D40" s="454" t="s">
        <v>27</v>
      </c>
      <c r="E40" s="454"/>
      <c r="F40" s="452"/>
      <c r="G40" s="453"/>
      <c r="H40" s="454" t="s">
        <v>29</v>
      </c>
      <c r="I40" s="454"/>
      <c r="J40" s="450" t="s">
        <v>290</v>
      </c>
      <c r="K40" s="450"/>
      <c r="L40" s="451"/>
      <c r="M40" s="451"/>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470" t="s">
        <v>31</v>
      </c>
      <c r="C42" s="470"/>
      <c r="D42" s="552" t="s">
        <v>167</v>
      </c>
      <c r="E42" s="552"/>
      <c r="F42" s="470"/>
      <c r="G42" s="470"/>
      <c r="H42" s="218"/>
      <c r="I42" s="499"/>
      <c r="J42" s="499"/>
      <c r="K42" s="499"/>
      <c r="L42" s="480"/>
      <c r="M42" s="480"/>
      <c r="N42" s="1"/>
      <c r="O42" s="1"/>
      <c r="P42" s="1"/>
      <c r="Q42" s="1"/>
      <c r="R42" s="1"/>
      <c r="S42" s="1"/>
    </row>
    <row r="43" spans="1:51">
      <c r="A43" s="1"/>
      <c r="B43" s="470" t="s">
        <v>32</v>
      </c>
      <c r="C43" s="470"/>
      <c r="D43" s="470"/>
      <c r="E43" s="470"/>
      <c r="F43" s="470" t="s">
        <v>292</v>
      </c>
      <c r="G43" s="470"/>
      <c r="H43" s="470"/>
      <c r="I43" s="470"/>
      <c r="J43" s="470"/>
      <c r="K43" s="470"/>
      <c r="L43" s="470"/>
      <c r="M43" s="470"/>
      <c r="N43" s="1"/>
      <c r="O43" s="1"/>
      <c r="P43" s="1"/>
      <c r="Q43" s="1"/>
      <c r="R43" s="1"/>
      <c r="S43" s="1"/>
    </row>
    <row r="44" spans="1:51" ht="14.25" thickBot="1">
      <c r="A44" s="1"/>
      <c r="B44" s="554">
        <f>YEAR(C12)</f>
        <v>2024</v>
      </c>
      <c r="C44" s="554"/>
      <c r="D44" s="495" t="s">
        <v>27</v>
      </c>
      <c r="E44" s="495"/>
      <c r="F44" s="542">
        <v>240</v>
      </c>
      <c r="G44" s="542"/>
      <c r="H44" s="495" t="s">
        <v>29</v>
      </c>
      <c r="I44" s="495"/>
      <c r="J44" s="450" t="s">
        <v>290</v>
      </c>
      <c r="K44" s="450"/>
      <c r="L44" s="459">
        <v>1.4999999999999999E-2</v>
      </c>
      <c r="M44" s="459"/>
      <c r="N44" s="1"/>
      <c r="O44" s="1"/>
      <c r="P44" s="1"/>
      <c r="Q44" s="1"/>
      <c r="R44" s="1"/>
      <c r="S44" s="1"/>
    </row>
    <row r="45" spans="1:51" ht="14.25" thickBot="1">
      <c r="A45" s="1"/>
      <c r="B45" s="467"/>
      <c r="C45" s="467"/>
      <c r="D45" s="454" t="s">
        <v>27</v>
      </c>
      <c r="E45" s="454"/>
      <c r="F45" s="467"/>
      <c r="G45" s="467"/>
      <c r="H45" s="454" t="s">
        <v>29</v>
      </c>
      <c r="I45" s="454"/>
      <c r="J45" s="450" t="s">
        <v>290</v>
      </c>
      <c r="K45" s="450"/>
      <c r="L45" s="451">
        <v>0</v>
      </c>
      <c r="M45" s="451"/>
      <c r="N45" s="1"/>
      <c r="O45" s="1"/>
      <c r="P45" s="1"/>
      <c r="Q45" s="1"/>
      <c r="R45" s="1"/>
      <c r="S45" s="1"/>
    </row>
    <row r="46" spans="1:51" ht="14.25" thickBot="1">
      <c r="A46" s="1"/>
      <c r="B46" s="467">
        <f>YEAR(L20)+60</f>
        <v>2049</v>
      </c>
      <c r="C46" s="467"/>
      <c r="D46" s="454" t="s">
        <v>27</v>
      </c>
      <c r="E46" s="454"/>
      <c r="F46" s="467">
        <v>0</v>
      </c>
      <c r="G46" s="467"/>
      <c r="H46" s="454" t="s">
        <v>29</v>
      </c>
      <c r="I46" s="454"/>
      <c r="J46" s="450" t="s">
        <v>290</v>
      </c>
      <c r="K46" s="450"/>
      <c r="L46" s="451">
        <v>0</v>
      </c>
      <c r="M46" s="451"/>
      <c r="N46" s="1"/>
      <c r="O46" s="1"/>
      <c r="P46" s="1"/>
      <c r="Q46" s="1"/>
      <c r="R46" s="1"/>
      <c r="S46" s="1"/>
    </row>
    <row r="47" spans="1:51" ht="14.25" thickBot="1">
      <c r="A47" s="1"/>
      <c r="B47" s="467"/>
      <c r="C47" s="467"/>
      <c r="D47" s="454" t="s">
        <v>27</v>
      </c>
      <c r="E47" s="454"/>
      <c r="F47" s="467"/>
      <c r="G47" s="467"/>
      <c r="H47" s="454" t="s">
        <v>29</v>
      </c>
      <c r="I47" s="454"/>
      <c r="J47" s="450" t="s">
        <v>290</v>
      </c>
      <c r="K47" s="450"/>
      <c r="L47" s="451">
        <v>0</v>
      </c>
      <c r="M47" s="451"/>
      <c r="N47" s="1"/>
      <c r="O47" s="1"/>
      <c r="P47" s="1"/>
      <c r="Q47" s="1"/>
      <c r="R47" s="1"/>
      <c r="S47" s="1"/>
    </row>
    <row r="48" spans="1:51" ht="14.25" thickBot="1">
      <c r="A48" s="1"/>
      <c r="B48" s="467"/>
      <c r="C48" s="467"/>
      <c r="D48" s="454" t="s">
        <v>27</v>
      </c>
      <c r="E48" s="454"/>
      <c r="F48" s="467"/>
      <c r="G48" s="467"/>
      <c r="H48" s="454" t="s">
        <v>29</v>
      </c>
      <c r="I48" s="454"/>
      <c r="J48" s="450" t="s">
        <v>290</v>
      </c>
      <c r="K48" s="450"/>
      <c r="L48" s="451">
        <v>0</v>
      </c>
      <c r="M48" s="451"/>
      <c r="N48" s="1"/>
      <c r="O48" s="1"/>
      <c r="P48" s="1"/>
      <c r="Q48" s="1"/>
      <c r="R48" s="1"/>
      <c r="S48" s="1"/>
    </row>
    <row r="49" spans="1:21" ht="14.25" thickBot="1">
      <c r="A49" s="1"/>
      <c r="B49" s="467"/>
      <c r="C49" s="467"/>
      <c r="D49" s="454" t="s">
        <v>27</v>
      </c>
      <c r="E49" s="454"/>
      <c r="F49" s="467"/>
      <c r="G49" s="467"/>
      <c r="H49" s="454" t="s">
        <v>29</v>
      </c>
      <c r="I49" s="454"/>
      <c r="J49" s="450" t="s">
        <v>290</v>
      </c>
      <c r="K49" s="450"/>
      <c r="L49" s="451">
        <v>0</v>
      </c>
      <c r="M49" s="451"/>
      <c r="N49" s="1"/>
      <c r="O49" s="1"/>
      <c r="P49" s="1"/>
      <c r="Q49" s="1"/>
      <c r="R49" s="1"/>
      <c r="S49" s="1"/>
    </row>
    <row r="50" spans="1:21" ht="14.25" thickBot="1">
      <c r="A50" s="1"/>
      <c r="B50" s="467"/>
      <c r="C50" s="467"/>
      <c r="D50" s="454" t="s">
        <v>27</v>
      </c>
      <c r="E50" s="454"/>
      <c r="F50" s="467"/>
      <c r="G50" s="467"/>
      <c r="H50" s="454" t="s">
        <v>29</v>
      </c>
      <c r="I50" s="454"/>
      <c r="J50" s="450" t="s">
        <v>290</v>
      </c>
      <c r="K50" s="450"/>
      <c r="L50" s="451">
        <v>0</v>
      </c>
      <c r="M50" s="451"/>
      <c r="N50" s="1"/>
      <c r="O50" s="1"/>
      <c r="P50" s="1"/>
      <c r="Q50" s="1"/>
      <c r="R50" s="1"/>
      <c r="S50" s="1"/>
    </row>
    <row r="51" spans="1:21" ht="14.25" thickBot="1">
      <c r="A51" s="1"/>
      <c r="B51" s="467"/>
      <c r="C51" s="467"/>
      <c r="D51" s="454" t="s">
        <v>27</v>
      </c>
      <c r="E51" s="454"/>
      <c r="F51" s="467"/>
      <c r="G51" s="467"/>
      <c r="H51" s="454" t="s">
        <v>29</v>
      </c>
      <c r="I51" s="454"/>
      <c r="J51" s="450" t="s">
        <v>290</v>
      </c>
      <c r="K51" s="450"/>
      <c r="L51" s="451">
        <v>0</v>
      </c>
      <c r="M51" s="451"/>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470" t="s">
        <v>31</v>
      </c>
      <c r="C53" s="470"/>
      <c r="D53" s="552" t="s">
        <v>42</v>
      </c>
      <c r="E53" s="552"/>
      <c r="F53" s="470"/>
      <c r="G53" s="470"/>
      <c r="H53" s="218"/>
      <c r="I53" s="499"/>
      <c r="J53" s="499"/>
      <c r="K53" s="499"/>
      <c r="L53" s="480"/>
      <c r="M53" s="480"/>
      <c r="N53" s="1"/>
      <c r="O53" s="1"/>
      <c r="P53" s="1"/>
      <c r="Q53" s="1"/>
      <c r="R53" s="1"/>
      <c r="S53" s="1"/>
      <c r="U53" s="16"/>
    </row>
    <row r="54" spans="1:21">
      <c r="A54" s="1"/>
      <c r="B54" s="470" t="s">
        <v>32</v>
      </c>
      <c r="C54" s="470"/>
      <c r="D54" s="470"/>
      <c r="E54" s="470"/>
      <c r="F54" s="470" t="s">
        <v>292</v>
      </c>
      <c r="G54" s="470"/>
      <c r="H54" s="470"/>
      <c r="I54" s="470"/>
      <c r="J54" s="470"/>
      <c r="K54" s="470"/>
      <c r="L54" s="470"/>
      <c r="M54" s="470"/>
      <c r="N54" s="1"/>
      <c r="O54" s="1"/>
      <c r="P54" s="1"/>
      <c r="Q54" s="1"/>
      <c r="R54" s="1"/>
      <c r="S54" s="1"/>
    </row>
    <row r="55" spans="1:21" ht="14.25" thickBot="1">
      <c r="A55" s="1"/>
      <c r="B55" s="554">
        <f>YEAR(C12)</f>
        <v>2024</v>
      </c>
      <c r="C55" s="554"/>
      <c r="D55" s="495" t="s">
        <v>27</v>
      </c>
      <c r="E55" s="495"/>
      <c r="F55" s="542">
        <v>0</v>
      </c>
      <c r="G55" s="542"/>
      <c r="H55" s="495" t="s">
        <v>29</v>
      </c>
      <c r="I55" s="495"/>
      <c r="J55" s="450" t="s">
        <v>290</v>
      </c>
      <c r="K55" s="450"/>
      <c r="L55" s="459">
        <v>0</v>
      </c>
      <c r="M55" s="459"/>
      <c r="N55" s="1"/>
      <c r="O55" s="1"/>
      <c r="P55" s="1"/>
      <c r="Q55" s="1"/>
      <c r="R55" s="1"/>
      <c r="S55" s="1"/>
    </row>
    <row r="56" spans="1:21" ht="14.25" thickBot="1">
      <c r="A56" s="1"/>
      <c r="B56" s="467"/>
      <c r="C56" s="467"/>
      <c r="D56" s="454" t="s">
        <v>27</v>
      </c>
      <c r="E56" s="454"/>
      <c r="F56" s="467"/>
      <c r="G56" s="467"/>
      <c r="H56" s="454" t="s">
        <v>29</v>
      </c>
      <c r="I56" s="454"/>
      <c r="J56" s="450" t="s">
        <v>290</v>
      </c>
      <c r="K56" s="450"/>
      <c r="L56" s="451">
        <v>0</v>
      </c>
      <c r="M56" s="451"/>
      <c r="N56" s="1"/>
      <c r="O56" s="1"/>
      <c r="P56" s="1"/>
      <c r="Q56" s="1"/>
      <c r="R56" s="1"/>
      <c r="S56" s="1"/>
    </row>
    <row r="57" spans="1:21" ht="14.25" thickBot="1">
      <c r="A57" s="1"/>
      <c r="B57" s="467"/>
      <c r="C57" s="467"/>
      <c r="D57" s="454" t="s">
        <v>27</v>
      </c>
      <c r="E57" s="454"/>
      <c r="F57" s="467"/>
      <c r="G57" s="467"/>
      <c r="H57" s="454" t="s">
        <v>29</v>
      </c>
      <c r="I57" s="454"/>
      <c r="J57" s="450" t="s">
        <v>290</v>
      </c>
      <c r="K57" s="450"/>
      <c r="L57" s="451">
        <v>0</v>
      </c>
      <c r="M57" s="451"/>
      <c r="N57" s="1"/>
      <c r="O57" s="1"/>
      <c r="P57" s="1"/>
      <c r="Q57" s="1"/>
      <c r="R57" s="1"/>
      <c r="S57" s="1"/>
    </row>
    <row r="58" spans="1:21" ht="14.25" thickBot="1">
      <c r="A58" s="1"/>
      <c r="B58" s="467"/>
      <c r="C58" s="467"/>
      <c r="D58" s="454" t="s">
        <v>27</v>
      </c>
      <c r="E58" s="454"/>
      <c r="F58" s="467"/>
      <c r="G58" s="467"/>
      <c r="H58" s="454" t="s">
        <v>29</v>
      </c>
      <c r="I58" s="454"/>
      <c r="J58" s="450" t="s">
        <v>290</v>
      </c>
      <c r="K58" s="450"/>
      <c r="L58" s="451">
        <v>0</v>
      </c>
      <c r="M58" s="451"/>
      <c r="N58" s="1"/>
      <c r="O58" s="1"/>
      <c r="P58" s="1"/>
      <c r="Q58" s="1"/>
      <c r="R58" s="1"/>
      <c r="S58" s="1"/>
    </row>
    <row r="59" spans="1:21" ht="14.25" thickBot="1">
      <c r="A59" s="1"/>
      <c r="B59" s="467"/>
      <c r="C59" s="467"/>
      <c r="D59" s="454" t="s">
        <v>27</v>
      </c>
      <c r="E59" s="454"/>
      <c r="F59" s="467"/>
      <c r="G59" s="467"/>
      <c r="H59" s="454" t="s">
        <v>29</v>
      </c>
      <c r="I59" s="454"/>
      <c r="J59" s="450" t="s">
        <v>290</v>
      </c>
      <c r="K59" s="450"/>
      <c r="L59" s="451">
        <v>0</v>
      </c>
      <c r="M59" s="451"/>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172</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139</v>
      </c>
      <c r="C63" s="1"/>
      <c r="D63" s="1"/>
      <c r="E63" s="1"/>
      <c r="F63" s="1"/>
      <c r="G63" s="1"/>
      <c r="H63" s="1"/>
      <c r="I63" s="1"/>
      <c r="J63" s="470" t="s">
        <v>30</v>
      </c>
      <c r="K63" s="470"/>
      <c r="L63" s="470"/>
      <c r="M63" s="470"/>
      <c r="N63" s="1"/>
      <c r="O63" s="1"/>
      <c r="P63" s="1"/>
      <c r="Q63" s="1"/>
      <c r="R63" s="1"/>
      <c r="S63" s="1"/>
    </row>
    <row r="64" spans="1:21" ht="14.25" thickBot="1">
      <c r="A64" s="1"/>
      <c r="B64" s="500">
        <f>YEAR(L19)+60</f>
        <v>2049</v>
      </c>
      <c r="C64" s="500"/>
      <c r="D64" s="495" t="s">
        <v>40</v>
      </c>
      <c r="E64" s="495"/>
      <c r="F64" s="500">
        <v>1500</v>
      </c>
      <c r="G64" s="500"/>
      <c r="H64" s="495" t="s">
        <v>29</v>
      </c>
      <c r="I64" s="495"/>
      <c r="J64" s="468"/>
      <c r="K64" s="468"/>
      <c r="L64" s="468"/>
      <c r="M64" s="468"/>
      <c r="N64" s="1"/>
      <c r="O64" s="1"/>
      <c r="P64" s="1"/>
      <c r="Q64" s="1"/>
      <c r="R64" s="1"/>
      <c r="S64" s="1"/>
    </row>
    <row r="65" spans="1:22" ht="14.25" thickBot="1">
      <c r="A65" s="1"/>
      <c r="B65" s="467"/>
      <c r="C65" s="467"/>
      <c r="D65" s="454" t="s">
        <v>40</v>
      </c>
      <c r="E65" s="454"/>
      <c r="F65" s="467"/>
      <c r="G65" s="467"/>
      <c r="H65" s="454" t="s">
        <v>29</v>
      </c>
      <c r="I65" s="454"/>
      <c r="J65" s="469"/>
      <c r="K65" s="469"/>
      <c r="L65" s="469"/>
      <c r="M65" s="469"/>
      <c r="N65" s="1"/>
      <c r="O65" s="1"/>
      <c r="P65" s="1"/>
      <c r="Q65" s="1"/>
      <c r="R65" s="1"/>
      <c r="S65" s="1"/>
    </row>
    <row r="66" spans="1:22" ht="14.25" thickBot="1">
      <c r="A66" s="1"/>
      <c r="B66" s="467"/>
      <c r="C66" s="467"/>
      <c r="D66" s="454" t="s">
        <v>40</v>
      </c>
      <c r="E66" s="454"/>
      <c r="F66" s="467"/>
      <c r="G66" s="467"/>
      <c r="H66" s="454" t="s">
        <v>29</v>
      </c>
      <c r="I66" s="454"/>
      <c r="J66" s="469"/>
      <c r="K66" s="469"/>
      <c r="L66" s="469"/>
      <c r="M66" s="469"/>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470" t="s">
        <v>46</v>
      </c>
      <c r="O68" s="470"/>
      <c r="P68" s="470"/>
      <c r="Q68" s="470"/>
      <c r="R68" s="1"/>
      <c r="S68" s="1"/>
    </row>
    <row r="69" spans="1:22" ht="14.25" thickBot="1">
      <c r="A69" s="1"/>
      <c r="B69" s="500"/>
      <c r="C69" s="500"/>
      <c r="D69" s="495" t="s">
        <v>27</v>
      </c>
      <c r="E69" s="495"/>
      <c r="F69" s="500"/>
      <c r="G69" s="500"/>
      <c r="H69" s="17" t="s">
        <v>43</v>
      </c>
      <c r="I69" s="17"/>
      <c r="J69" s="500"/>
      <c r="K69" s="500"/>
      <c r="L69" s="495" t="s">
        <v>29</v>
      </c>
      <c r="M69" s="495"/>
      <c r="N69" s="468"/>
      <c r="O69" s="468"/>
      <c r="P69" s="468"/>
      <c r="Q69" s="468"/>
      <c r="R69" s="1"/>
      <c r="S69" s="1"/>
    </row>
    <row r="70" spans="1:22" ht="14.25" thickBot="1">
      <c r="A70" s="1"/>
      <c r="B70" s="500"/>
      <c r="C70" s="500"/>
      <c r="D70" s="454" t="s">
        <v>27</v>
      </c>
      <c r="E70" s="454"/>
      <c r="F70" s="467"/>
      <c r="G70" s="467"/>
      <c r="H70" s="18" t="s">
        <v>43</v>
      </c>
      <c r="I70" s="18"/>
      <c r="J70" s="467"/>
      <c r="K70" s="467"/>
      <c r="L70" s="454" t="s">
        <v>29</v>
      </c>
      <c r="M70" s="454"/>
      <c r="N70" s="469"/>
      <c r="O70" s="469"/>
      <c r="P70" s="469"/>
      <c r="Q70" s="469"/>
      <c r="R70" s="1"/>
      <c r="S70" s="1"/>
    </row>
    <row r="71" spans="1:22" ht="14.25" thickBot="1">
      <c r="A71" s="1"/>
      <c r="B71" s="500"/>
      <c r="C71" s="500"/>
      <c r="D71" s="454" t="s">
        <v>27</v>
      </c>
      <c r="E71" s="454"/>
      <c r="F71" s="467"/>
      <c r="G71" s="467"/>
      <c r="H71" s="18" t="s">
        <v>43</v>
      </c>
      <c r="I71" s="18"/>
      <c r="J71" s="467"/>
      <c r="K71" s="467"/>
      <c r="L71" s="454" t="s">
        <v>29</v>
      </c>
      <c r="M71" s="454"/>
      <c r="N71" s="469"/>
      <c r="O71" s="469"/>
      <c r="P71" s="469"/>
      <c r="Q71" s="469"/>
      <c r="R71" s="1"/>
      <c r="S71" s="1"/>
    </row>
    <row r="72" spans="1:22" ht="14.25" thickBot="1">
      <c r="A72" s="1"/>
      <c r="B72" s="467"/>
      <c r="C72" s="467"/>
      <c r="D72" s="495" t="s">
        <v>27</v>
      </c>
      <c r="E72" s="495"/>
      <c r="F72" s="467"/>
      <c r="G72" s="467"/>
      <c r="H72" s="18" t="s">
        <v>43</v>
      </c>
      <c r="I72" s="18"/>
      <c r="J72" s="467"/>
      <c r="K72" s="467"/>
      <c r="L72" s="454" t="s">
        <v>29</v>
      </c>
      <c r="M72" s="454"/>
      <c r="N72" s="469"/>
      <c r="O72" s="469"/>
      <c r="P72" s="469"/>
      <c r="Q72" s="469"/>
      <c r="R72" s="1"/>
      <c r="S72" s="1"/>
    </row>
    <row r="73" spans="1:22" ht="14.25" thickBot="1">
      <c r="A73" s="1"/>
      <c r="B73" s="467"/>
      <c r="C73" s="467"/>
      <c r="D73" s="495" t="s">
        <v>27</v>
      </c>
      <c r="E73" s="495"/>
      <c r="F73" s="467"/>
      <c r="G73" s="467"/>
      <c r="H73" s="18" t="s">
        <v>43</v>
      </c>
      <c r="I73" s="18"/>
      <c r="J73" s="467"/>
      <c r="K73" s="467"/>
      <c r="L73" s="495" t="s">
        <v>29</v>
      </c>
      <c r="M73" s="495"/>
      <c r="N73" s="469"/>
      <c r="O73" s="469"/>
      <c r="P73" s="469"/>
      <c r="Q73" s="469"/>
      <c r="R73" s="1"/>
      <c r="S73" s="1"/>
      <c r="U73" s="16"/>
    </row>
    <row r="74" spans="1:22" hidden="1">
      <c r="A74" s="1"/>
      <c r="B74" s="470">
        <f>MAX(F69:G73)+1</f>
        <v>1</v>
      </c>
      <c r="C74" s="470"/>
      <c r="D74" s="471" t="s">
        <v>27</v>
      </c>
      <c r="E74" s="471"/>
      <c r="F74" s="470"/>
      <c r="G74" s="470"/>
      <c r="H74" s="19" t="s">
        <v>43</v>
      </c>
      <c r="I74" s="19"/>
      <c r="J74" s="470">
        <v>0</v>
      </c>
      <c r="K74" s="470"/>
      <c r="L74" s="471" t="s">
        <v>29</v>
      </c>
      <c r="M74" s="471"/>
      <c r="N74" s="471" t="s">
        <v>44</v>
      </c>
      <c r="O74" s="471"/>
      <c r="P74" s="471"/>
      <c r="Q74" s="471"/>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197</v>
      </c>
      <c r="C76" s="1"/>
      <c r="D76" s="1"/>
      <c r="E76" s="1"/>
      <c r="F76" s="1"/>
      <c r="G76" s="1"/>
      <c r="H76" s="1"/>
      <c r="I76" s="1"/>
      <c r="J76" s="1"/>
      <c r="K76" s="1"/>
      <c r="L76" s="1"/>
      <c r="M76" s="1"/>
      <c r="N76" s="470" t="s">
        <v>46</v>
      </c>
      <c r="O76" s="470"/>
      <c r="P76" s="470"/>
      <c r="Q76" s="470"/>
      <c r="R76" s="1"/>
      <c r="S76" s="1"/>
    </row>
    <row r="77" spans="1:22" ht="14.25" thickBot="1">
      <c r="A77" s="1"/>
      <c r="B77" s="500"/>
      <c r="C77" s="500"/>
      <c r="D77" s="495" t="s">
        <v>27</v>
      </c>
      <c r="E77" s="495"/>
      <c r="F77" s="500"/>
      <c r="G77" s="500"/>
      <c r="H77" s="17" t="s">
        <v>43</v>
      </c>
      <c r="I77" s="17"/>
      <c r="J77" s="500"/>
      <c r="K77" s="500"/>
      <c r="L77" s="495" t="s">
        <v>29</v>
      </c>
      <c r="M77" s="495"/>
      <c r="N77" s="468"/>
      <c r="O77" s="468"/>
      <c r="P77" s="468"/>
      <c r="Q77" s="468"/>
      <c r="R77" s="1"/>
      <c r="S77" s="1"/>
    </row>
    <row r="78" spans="1:22" ht="14.25" thickBot="1">
      <c r="A78" s="1"/>
      <c r="B78" s="500"/>
      <c r="C78" s="500"/>
      <c r="D78" s="454" t="s">
        <v>27</v>
      </c>
      <c r="E78" s="454"/>
      <c r="F78" s="500"/>
      <c r="G78" s="500"/>
      <c r="H78" s="18" t="s">
        <v>43</v>
      </c>
      <c r="I78" s="18"/>
      <c r="J78" s="467"/>
      <c r="K78" s="467"/>
      <c r="L78" s="454" t="s">
        <v>29</v>
      </c>
      <c r="M78" s="454"/>
      <c r="N78" s="469"/>
      <c r="O78" s="469"/>
      <c r="P78" s="469"/>
      <c r="Q78" s="469"/>
      <c r="R78" s="1"/>
      <c r="S78" s="1"/>
    </row>
    <row r="79" spans="1:22" ht="14.25" thickBot="1">
      <c r="A79" s="1"/>
      <c r="B79" s="500"/>
      <c r="C79" s="500"/>
      <c r="D79" s="454" t="s">
        <v>27</v>
      </c>
      <c r="E79" s="454"/>
      <c r="F79" s="467"/>
      <c r="G79" s="467"/>
      <c r="H79" s="18" t="s">
        <v>43</v>
      </c>
      <c r="I79" s="18"/>
      <c r="J79" s="467"/>
      <c r="K79" s="467"/>
      <c r="L79" s="454" t="s">
        <v>29</v>
      </c>
      <c r="M79" s="454"/>
      <c r="N79" s="469"/>
      <c r="O79" s="469"/>
      <c r="P79" s="469"/>
      <c r="Q79" s="469"/>
      <c r="R79" s="1"/>
      <c r="S79" s="1"/>
    </row>
    <row r="80" spans="1:22" ht="14.25" thickBot="1">
      <c r="A80" s="1"/>
      <c r="B80" s="467"/>
      <c r="C80" s="467"/>
      <c r="D80" s="454" t="s">
        <v>27</v>
      </c>
      <c r="E80" s="454"/>
      <c r="F80" s="467"/>
      <c r="G80" s="467"/>
      <c r="H80" s="18" t="s">
        <v>43</v>
      </c>
      <c r="I80" s="18"/>
      <c r="J80" s="467"/>
      <c r="K80" s="467"/>
      <c r="L80" s="454" t="s">
        <v>29</v>
      </c>
      <c r="M80" s="454"/>
      <c r="N80" s="469"/>
      <c r="O80" s="469"/>
      <c r="P80" s="469"/>
      <c r="Q80" s="469"/>
      <c r="R80" s="1"/>
      <c r="S80" s="1"/>
    </row>
    <row r="81" spans="1:75" ht="14.25" thickBot="1">
      <c r="A81" s="1"/>
      <c r="B81" s="467"/>
      <c r="C81" s="467"/>
      <c r="D81" s="454" t="s">
        <v>27</v>
      </c>
      <c r="E81" s="454"/>
      <c r="F81" s="500"/>
      <c r="G81" s="500"/>
      <c r="H81" s="18" t="s">
        <v>43</v>
      </c>
      <c r="I81" s="17"/>
      <c r="J81" s="467"/>
      <c r="K81" s="467"/>
      <c r="L81" s="454" t="s">
        <v>29</v>
      </c>
      <c r="M81" s="454"/>
      <c r="N81" s="469"/>
      <c r="O81" s="469"/>
      <c r="P81" s="469"/>
      <c r="Q81" s="469"/>
      <c r="R81" s="1"/>
      <c r="S81" s="1"/>
    </row>
    <row r="82" spans="1:75" hidden="1">
      <c r="A82" s="1"/>
      <c r="B82" s="470">
        <f>MAX(F77:G81)+1</f>
        <v>1</v>
      </c>
      <c r="C82" s="470"/>
      <c r="D82" s="471" t="s">
        <v>27</v>
      </c>
      <c r="E82" s="471"/>
      <c r="F82" s="470"/>
      <c r="G82" s="470"/>
      <c r="H82" s="19" t="s">
        <v>43</v>
      </c>
      <c r="I82" s="19"/>
      <c r="J82" s="470">
        <v>0</v>
      </c>
      <c r="K82" s="470"/>
      <c r="L82" s="484" t="s">
        <v>29</v>
      </c>
      <c r="M82" s="484"/>
      <c r="N82" s="471" t="s">
        <v>44</v>
      </c>
      <c r="O82" s="471"/>
      <c r="P82" s="471"/>
      <c r="Q82" s="471"/>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150</v>
      </c>
      <c r="F84" s="524" t="s">
        <v>161</v>
      </c>
      <c r="G84" s="524"/>
      <c r="H84" s="504">
        <f>65-O19+YEAR(C12)</f>
        <v>2054</v>
      </c>
      <c r="I84" s="505"/>
      <c r="J84" s="1" t="s">
        <v>152</v>
      </c>
      <c r="K84" s="524" t="s">
        <v>162</v>
      </c>
      <c r="L84" s="524"/>
      <c r="M84" s="504">
        <f>70-O19+YEAR(C12)</f>
        <v>2059</v>
      </c>
      <c r="N84" s="505"/>
      <c r="O84" s="1" t="s">
        <v>152</v>
      </c>
      <c r="P84" s="1"/>
      <c r="Q84" s="1"/>
      <c r="R84" s="1"/>
      <c r="S84" s="1"/>
    </row>
    <row r="85" spans="1:75">
      <c r="A85" s="1"/>
      <c r="B85" s="1" t="s">
        <v>93</v>
      </c>
      <c r="C85" s="1"/>
      <c r="D85" s="1"/>
      <c r="E85" s="1"/>
      <c r="F85" s="1"/>
      <c r="G85" s="1"/>
      <c r="H85" s="1"/>
      <c r="I85" s="1"/>
      <c r="J85" s="470" t="s">
        <v>46</v>
      </c>
      <c r="K85" s="470"/>
      <c r="L85" s="470"/>
      <c r="M85" s="470"/>
      <c r="N85" s="1"/>
      <c r="O85" s="1"/>
      <c r="P85" s="1"/>
      <c r="Q85" s="1"/>
      <c r="R85" s="1"/>
      <c r="S85" s="1"/>
      <c r="T85" s="2" t="s">
        <v>90</v>
      </c>
      <c r="AE85" s="2" t="s">
        <v>619</v>
      </c>
    </row>
    <row r="86" spans="1:75" ht="14.25" thickBot="1">
      <c r="A86" s="1"/>
      <c r="B86" s="503">
        <f>YEAR(L19)+65</f>
        <v>2054</v>
      </c>
      <c r="C86" s="503"/>
      <c r="D86" s="495" t="s">
        <v>27</v>
      </c>
      <c r="E86" s="495"/>
      <c r="F86" s="503">
        <v>260</v>
      </c>
      <c r="G86" s="503"/>
      <c r="H86" s="495" t="s">
        <v>29</v>
      </c>
      <c r="I86" s="495"/>
      <c r="J86" s="468"/>
      <c r="K86" s="468"/>
      <c r="L86" s="468"/>
      <c r="M86" s="468"/>
      <c r="N86" s="19"/>
      <c r="O86" s="19"/>
      <c r="P86" s="19"/>
      <c r="Q86" s="19"/>
      <c r="R86" s="1"/>
      <c r="S86" s="1"/>
      <c r="T86" s="2" t="s">
        <v>48</v>
      </c>
      <c r="AA86" s="598" t="s">
        <v>56</v>
      </c>
      <c r="AB86" s="598"/>
      <c r="AC86" s="598"/>
      <c r="AE86" s="2" t="s">
        <v>160</v>
      </c>
      <c r="AF86" s="20"/>
      <c r="AG86" s="2" t="s">
        <v>82</v>
      </c>
      <c r="AH86" s="20"/>
      <c r="AI86" s="2" t="s">
        <v>83</v>
      </c>
      <c r="AJ86" s="20"/>
      <c r="AK86" s="2" t="s">
        <v>84</v>
      </c>
    </row>
    <row r="87" spans="1:75" ht="14.25" thickBot="1">
      <c r="A87" s="1"/>
      <c r="B87" s="500"/>
      <c r="C87" s="500"/>
      <c r="D87" s="495" t="s">
        <v>27</v>
      </c>
      <c r="E87" s="495"/>
      <c r="F87" s="500"/>
      <c r="G87" s="500"/>
      <c r="H87" s="454" t="s">
        <v>29</v>
      </c>
      <c r="I87" s="454"/>
      <c r="J87" s="469"/>
      <c r="K87" s="469"/>
      <c r="L87" s="469"/>
      <c r="M87" s="469"/>
      <c r="N87" s="19"/>
      <c r="O87" s="19"/>
      <c r="P87" s="19"/>
      <c r="Q87" s="19"/>
      <c r="R87" s="1"/>
      <c r="S87" s="1"/>
      <c r="T87" s="566" t="s">
        <v>16</v>
      </c>
      <c r="U87" s="567"/>
      <c r="V87" s="543" t="s">
        <v>57</v>
      </c>
      <c r="W87" s="543"/>
      <c r="X87" s="523">
        <f>YEAR(L19)+22</f>
        <v>2011</v>
      </c>
      <c r="Y87" s="523"/>
      <c r="Z87" s="21" t="s">
        <v>40</v>
      </c>
      <c r="AA87" s="547">
        <v>300</v>
      </c>
      <c r="AB87" s="547"/>
      <c r="AC87" s="22" t="s">
        <v>29</v>
      </c>
      <c r="AD87" s="546" t="s">
        <v>157</v>
      </c>
      <c r="AE87" s="551">
        <f>ROUND((AA87+AA88)/2*(X88-X87+1)*0.55%,0)</f>
        <v>107</v>
      </c>
      <c r="AF87" s="565" t="s">
        <v>155</v>
      </c>
      <c r="AG87" s="551">
        <v>70</v>
      </c>
      <c r="AH87" s="549" t="s">
        <v>159</v>
      </c>
      <c r="AI87" s="551">
        <v>0.9</v>
      </c>
      <c r="AJ87" s="565" t="s">
        <v>158</v>
      </c>
      <c r="AK87" s="564">
        <f>(AE87+AG87)*AI87</f>
        <v>159.30000000000001</v>
      </c>
    </row>
    <row r="88" spans="1:75" ht="14.25" thickBot="1">
      <c r="A88" s="1"/>
      <c r="B88" s="467"/>
      <c r="C88" s="467"/>
      <c r="D88" s="495" t="s">
        <v>27</v>
      </c>
      <c r="E88" s="495"/>
      <c r="F88" s="467"/>
      <c r="G88" s="467"/>
      <c r="H88" s="454" t="s">
        <v>29</v>
      </c>
      <c r="I88" s="454"/>
      <c r="J88" s="469"/>
      <c r="K88" s="469"/>
      <c r="L88" s="469"/>
      <c r="M88" s="469"/>
      <c r="N88" s="19"/>
      <c r="O88" s="19"/>
      <c r="P88" s="19"/>
      <c r="Q88" s="19"/>
      <c r="R88" s="1"/>
      <c r="S88" s="1"/>
      <c r="T88" s="568"/>
      <c r="U88" s="569"/>
      <c r="V88" s="543" t="s">
        <v>55</v>
      </c>
      <c r="W88" s="543"/>
      <c r="X88" s="523">
        <f>X87+38</f>
        <v>2049</v>
      </c>
      <c r="Y88" s="547"/>
      <c r="Z88" s="21" t="s">
        <v>40</v>
      </c>
      <c r="AA88" s="547">
        <v>700</v>
      </c>
      <c r="AB88" s="547"/>
      <c r="AC88" s="22" t="s">
        <v>29</v>
      </c>
      <c r="AD88" s="546"/>
      <c r="AE88" s="551"/>
      <c r="AF88" s="565"/>
      <c r="AG88" s="551"/>
      <c r="AH88" s="549"/>
      <c r="AI88" s="551"/>
      <c r="AJ88" s="565"/>
      <c r="AK88" s="564"/>
    </row>
    <row r="89" spans="1:75" ht="14.25" thickBot="1">
      <c r="A89" s="1"/>
      <c r="B89" s="467"/>
      <c r="C89" s="467"/>
      <c r="D89" s="495" t="s">
        <v>27</v>
      </c>
      <c r="E89" s="495"/>
      <c r="F89" s="467"/>
      <c r="G89" s="467"/>
      <c r="H89" s="454" t="s">
        <v>29</v>
      </c>
      <c r="I89" s="454"/>
      <c r="J89" s="469"/>
      <c r="K89" s="469"/>
      <c r="L89" s="469"/>
      <c r="M89" s="469"/>
      <c r="N89" s="19"/>
      <c r="O89" s="19"/>
      <c r="P89" s="19"/>
      <c r="Q89" s="19"/>
      <c r="R89" s="1"/>
      <c r="S89" s="1"/>
      <c r="T89" s="566" t="s">
        <v>17</v>
      </c>
      <c r="U89" s="567"/>
      <c r="V89" s="543" t="s">
        <v>57</v>
      </c>
      <c r="W89" s="543"/>
      <c r="X89" s="523">
        <f>YEAR(L20)+22</f>
        <v>2011</v>
      </c>
      <c r="Y89" s="523"/>
      <c r="Z89" s="21" t="s">
        <v>40</v>
      </c>
      <c r="AA89" s="547">
        <v>300</v>
      </c>
      <c r="AB89" s="547"/>
      <c r="AC89" s="22" t="s">
        <v>29</v>
      </c>
      <c r="AD89" s="546" t="s">
        <v>157</v>
      </c>
      <c r="AE89" s="551">
        <f>ROUND((AA89+AA90)/2*(X90-X89+1)*0.55%,0)</f>
        <v>86</v>
      </c>
      <c r="AF89" s="565" t="s">
        <v>156</v>
      </c>
      <c r="AG89" s="551">
        <v>70</v>
      </c>
      <c r="AH89" s="549" t="s">
        <v>159</v>
      </c>
      <c r="AI89" s="551">
        <v>0.9</v>
      </c>
      <c r="AJ89" s="565" t="s">
        <v>158</v>
      </c>
      <c r="AK89" s="564">
        <f>(AE89+AG89)*AI89</f>
        <v>140.4</v>
      </c>
    </row>
    <row r="90" spans="1:75" ht="14.25" thickBot="1">
      <c r="A90" s="1"/>
      <c r="B90" s="500"/>
      <c r="C90" s="500"/>
      <c r="D90" s="495" t="s">
        <v>27</v>
      </c>
      <c r="E90" s="495"/>
      <c r="F90" s="467"/>
      <c r="G90" s="467"/>
      <c r="H90" s="454" t="s">
        <v>29</v>
      </c>
      <c r="I90" s="454"/>
      <c r="J90" s="469"/>
      <c r="K90" s="469"/>
      <c r="L90" s="469"/>
      <c r="M90" s="469"/>
      <c r="N90" s="19"/>
      <c r="O90" s="19"/>
      <c r="P90" s="19"/>
      <c r="Q90" s="19"/>
      <c r="R90" s="1"/>
      <c r="S90" s="1"/>
      <c r="T90" s="568"/>
      <c r="U90" s="569"/>
      <c r="V90" s="543" t="s">
        <v>55</v>
      </c>
      <c r="W90" s="543"/>
      <c r="X90" s="523">
        <f>X89+38</f>
        <v>2049</v>
      </c>
      <c r="Y90" s="547"/>
      <c r="Z90" s="21" t="s">
        <v>40</v>
      </c>
      <c r="AA90" s="547">
        <v>500</v>
      </c>
      <c r="AB90" s="547"/>
      <c r="AC90" s="22" t="s">
        <v>29</v>
      </c>
      <c r="AD90" s="546"/>
      <c r="AE90" s="551"/>
      <c r="AF90" s="550"/>
      <c r="AG90" s="551"/>
      <c r="AH90" s="549"/>
      <c r="AI90" s="551"/>
      <c r="AJ90" s="550"/>
      <c r="AK90" s="564"/>
    </row>
    <row r="91" spans="1:75">
      <c r="A91" s="1"/>
      <c r="B91" s="470"/>
      <c r="C91" s="470"/>
      <c r="D91" s="471"/>
      <c r="E91" s="471"/>
      <c r="F91" s="470"/>
      <c r="G91" s="470"/>
      <c r="H91" s="471"/>
      <c r="I91" s="471"/>
      <c r="J91" s="471"/>
      <c r="K91" s="471"/>
      <c r="L91" s="471"/>
      <c r="M91" s="471"/>
      <c r="N91" s="19"/>
      <c r="O91" s="19"/>
      <c r="P91" s="19"/>
      <c r="Q91" s="19"/>
      <c r="R91" s="1"/>
      <c r="S91" s="1"/>
      <c r="T91" s="460" t="s">
        <v>620</v>
      </c>
      <c r="U91" s="460"/>
      <c r="V91" s="460"/>
      <c r="W91" s="460"/>
      <c r="X91" s="460"/>
      <c r="Y91" s="460"/>
      <c r="Z91" s="460"/>
      <c r="AA91" s="460"/>
      <c r="AB91" s="460"/>
      <c r="AC91" s="460"/>
      <c r="AJ91" s="23" t="s">
        <v>89</v>
      </c>
      <c r="AK91" s="24">
        <f>SUM(AK87:AK90)</f>
        <v>299.70000000000005</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96">
        <f>CF表!D2</f>
        <v>2024</v>
      </c>
      <c r="D94" s="296">
        <f>CF表!E2</f>
        <v>2025</v>
      </c>
      <c r="E94" s="296">
        <f>CF表!F2</f>
        <v>2026</v>
      </c>
      <c r="F94" s="296">
        <f>CF表!G2</f>
        <v>2027</v>
      </c>
      <c r="G94" s="296">
        <f>CF表!H2</f>
        <v>2028</v>
      </c>
      <c r="H94" s="296">
        <f>CF表!I2</f>
        <v>2029</v>
      </c>
      <c r="I94" s="296">
        <f>CF表!J2</f>
        <v>2030</v>
      </c>
      <c r="J94" s="296">
        <f>CF表!K2</f>
        <v>2031</v>
      </c>
      <c r="K94" s="296">
        <f>CF表!L2</f>
        <v>2032</v>
      </c>
      <c r="L94" s="296">
        <f>CF表!M2</f>
        <v>2033</v>
      </c>
      <c r="M94" s="296">
        <f>CF表!N2</f>
        <v>2034</v>
      </c>
      <c r="N94" s="296">
        <f>CF表!O2</f>
        <v>2035</v>
      </c>
      <c r="O94" s="296">
        <f>CF表!P2</f>
        <v>2036</v>
      </c>
      <c r="P94" s="296">
        <f>CF表!Q2</f>
        <v>2037</v>
      </c>
      <c r="Q94" s="296">
        <f>CF表!R2</f>
        <v>2038</v>
      </c>
      <c r="R94" s="296">
        <f>CF表!S2</f>
        <v>2039</v>
      </c>
      <c r="S94" s="296">
        <f>CF表!T2</f>
        <v>2040</v>
      </c>
      <c r="T94" s="297">
        <f>CF表!U2</f>
        <v>2041</v>
      </c>
      <c r="U94" s="297">
        <f>CF表!V2</f>
        <v>2042</v>
      </c>
      <c r="V94" s="297">
        <f>CF表!W2</f>
        <v>2043</v>
      </c>
      <c r="W94" s="297">
        <f>CF表!X2</f>
        <v>2044</v>
      </c>
      <c r="X94" s="297">
        <f>CF表!Y2</f>
        <v>2045</v>
      </c>
      <c r="Y94" s="297">
        <f>CF表!Z2</f>
        <v>2046</v>
      </c>
      <c r="Z94" s="297">
        <f>CF表!AA2</f>
        <v>2047</v>
      </c>
      <c r="AA94" s="297">
        <f>CF表!AB2</f>
        <v>2048</v>
      </c>
      <c r="AB94" s="297">
        <f>CF表!AC2</f>
        <v>2049</v>
      </c>
      <c r="AC94" s="297">
        <f>CF表!AD2</f>
        <v>2050</v>
      </c>
      <c r="AD94" s="297">
        <f>CF表!AE2</f>
        <v>2051</v>
      </c>
      <c r="AE94" s="297">
        <f>CF表!AF2</f>
        <v>2052</v>
      </c>
      <c r="AF94" s="297">
        <f>CF表!AG2</f>
        <v>2053</v>
      </c>
      <c r="AG94" s="297">
        <f>CF表!AH2</f>
        <v>2054</v>
      </c>
      <c r="AH94" s="297">
        <f>CF表!AI2</f>
        <v>2055</v>
      </c>
      <c r="AI94" s="297">
        <f>CF表!AJ2</f>
        <v>2056</v>
      </c>
      <c r="AJ94" s="297">
        <f>CF表!AK2</f>
        <v>2057</v>
      </c>
      <c r="AK94" s="297">
        <f>CF表!AL2</f>
        <v>2058</v>
      </c>
      <c r="AL94" s="297">
        <f>CF表!AM2</f>
        <v>2059</v>
      </c>
      <c r="AM94" s="297">
        <f>CF表!AN2</f>
        <v>2060</v>
      </c>
      <c r="AN94" s="297">
        <f>CF表!AO2</f>
        <v>2061</v>
      </c>
      <c r="AO94" s="297">
        <f>CF表!AP2</f>
        <v>2062</v>
      </c>
      <c r="AP94" s="297">
        <f>CF表!AQ2</f>
        <v>2063</v>
      </c>
      <c r="AQ94" s="297">
        <f>CF表!AR2</f>
        <v>2064</v>
      </c>
      <c r="AR94" s="297">
        <f>CF表!AS2</f>
        <v>2065</v>
      </c>
      <c r="AS94" s="297">
        <f>CF表!AT2</f>
        <v>2066</v>
      </c>
      <c r="AT94" s="297">
        <f>CF表!AU2</f>
        <v>2067</v>
      </c>
      <c r="AU94" s="297">
        <f>CF表!AV2</f>
        <v>2068</v>
      </c>
      <c r="AV94" s="297">
        <f>CF表!AW2</f>
        <v>2069</v>
      </c>
      <c r="AW94" s="297">
        <f>CF表!AX2</f>
        <v>2070</v>
      </c>
      <c r="AX94" s="297">
        <f>CF表!AY2</f>
        <v>2071</v>
      </c>
      <c r="AY94" s="297">
        <f>CF表!AZ2</f>
        <v>2072</v>
      </c>
      <c r="AZ94" s="297">
        <f>CF表!BA2</f>
        <v>2073</v>
      </c>
      <c r="BA94" s="297">
        <f>CF表!BB2</f>
        <v>2074</v>
      </c>
      <c r="BB94" s="297">
        <f>CF表!BC2</f>
        <v>2075</v>
      </c>
      <c r="BC94" s="297">
        <f>CF表!BD2</f>
        <v>2076</v>
      </c>
      <c r="BD94" s="297">
        <f>CF表!BE2</f>
        <v>2077</v>
      </c>
      <c r="BE94" s="297">
        <f>CF表!BF2</f>
        <v>2078</v>
      </c>
      <c r="BF94" s="297">
        <f>CF表!BG2</f>
        <v>2079</v>
      </c>
      <c r="BG94" s="297">
        <f>CF表!BH2</f>
        <v>2080</v>
      </c>
      <c r="BH94" s="297">
        <f>CF表!BI2</f>
        <v>2081</v>
      </c>
      <c r="BI94" s="297">
        <f>CF表!BJ2</f>
        <v>2082</v>
      </c>
      <c r="BJ94" s="297">
        <f>CF表!BK2</f>
        <v>2083</v>
      </c>
      <c r="BK94" s="297">
        <f>CF表!BL2</f>
        <v>2084</v>
      </c>
      <c r="BL94" s="297">
        <f>CF表!BM2</f>
        <v>2085</v>
      </c>
      <c r="BM94" s="297">
        <f>CF表!BN2</f>
        <v>2086</v>
      </c>
      <c r="BN94" s="297">
        <f>CF表!BO2</f>
        <v>2087</v>
      </c>
      <c r="BO94" s="297">
        <f>CF表!BP2</f>
        <v>2088</v>
      </c>
      <c r="BP94" s="297">
        <f>CF表!BQ2</f>
        <v>2089</v>
      </c>
      <c r="BQ94" s="297">
        <f>CF表!BR2</f>
        <v>2090</v>
      </c>
      <c r="BR94" s="297">
        <f>CF表!BS2</f>
        <v>2091</v>
      </c>
      <c r="BS94" s="297">
        <f>CF表!BT2</f>
        <v>2092</v>
      </c>
      <c r="BT94" s="297">
        <f>CF表!BU2</f>
        <v>2093</v>
      </c>
      <c r="BU94" s="297">
        <f>CF表!BV2</f>
        <v>2094</v>
      </c>
      <c r="BV94" s="297">
        <f>CF表!BW2</f>
        <v>2095</v>
      </c>
      <c r="BW94" s="297">
        <f>CF表!BX2</f>
        <v>2096</v>
      </c>
    </row>
    <row r="95" spans="1:75" hidden="1" outlineLevel="1">
      <c r="A95" s="1"/>
      <c r="B95" s="1"/>
      <c r="C95" s="294">
        <f>CF表!D3</f>
        <v>35</v>
      </c>
      <c r="D95" s="294">
        <f>CF表!E3</f>
        <v>36</v>
      </c>
      <c r="E95" s="294">
        <f>CF表!F3</f>
        <v>37</v>
      </c>
      <c r="F95" s="294">
        <f>CF表!G3</f>
        <v>38</v>
      </c>
      <c r="G95" s="294">
        <f>CF表!H3</f>
        <v>39</v>
      </c>
      <c r="H95" s="294">
        <f>CF表!I3</f>
        <v>40</v>
      </c>
      <c r="I95" s="294">
        <f>CF表!J3</f>
        <v>41</v>
      </c>
      <c r="J95" s="294">
        <f>CF表!K3</f>
        <v>42</v>
      </c>
      <c r="K95" s="294">
        <f>CF表!L3</f>
        <v>43</v>
      </c>
      <c r="L95" s="294">
        <f>CF表!M3</f>
        <v>44</v>
      </c>
      <c r="M95" s="294">
        <f>CF表!N3</f>
        <v>45</v>
      </c>
      <c r="N95" s="294">
        <f>CF表!O3</f>
        <v>46</v>
      </c>
      <c r="O95" s="294">
        <f>CF表!P3</f>
        <v>47</v>
      </c>
      <c r="P95" s="294">
        <f>CF表!Q3</f>
        <v>48</v>
      </c>
      <c r="Q95" s="294">
        <f>CF表!R3</f>
        <v>49</v>
      </c>
      <c r="R95" s="294">
        <f>CF表!S3</f>
        <v>50</v>
      </c>
      <c r="S95" s="294">
        <f>CF表!T3</f>
        <v>51</v>
      </c>
      <c r="T95" s="295">
        <f>CF表!U3</f>
        <v>52</v>
      </c>
      <c r="U95" s="295">
        <f>CF表!V3</f>
        <v>53</v>
      </c>
      <c r="V95" s="295">
        <f>CF表!W3</f>
        <v>54</v>
      </c>
      <c r="W95" s="295">
        <f>CF表!X3</f>
        <v>55</v>
      </c>
      <c r="X95" s="295">
        <f>CF表!Y3</f>
        <v>56</v>
      </c>
      <c r="Y95" s="295">
        <f>CF表!Z3</f>
        <v>57</v>
      </c>
      <c r="Z95" s="295">
        <f>CF表!AA3</f>
        <v>58</v>
      </c>
      <c r="AA95" s="295">
        <f>CF表!AB3</f>
        <v>59</v>
      </c>
      <c r="AB95" s="295">
        <f>CF表!AC3</f>
        <v>60</v>
      </c>
      <c r="AC95" s="295">
        <f>CF表!AD3</f>
        <v>61</v>
      </c>
      <c r="AD95" s="295">
        <f>CF表!AE3</f>
        <v>62</v>
      </c>
      <c r="AE95" s="295">
        <f>CF表!AF3</f>
        <v>63</v>
      </c>
      <c r="AF95" s="295">
        <f>CF表!AG3</f>
        <v>64</v>
      </c>
      <c r="AG95" s="295">
        <f>CF表!AH3</f>
        <v>65</v>
      </c>
      <c r="AH95" s="295">
        <f>CF表!AI3</f>
        <v>66</v>
      </c>
      <c r="AI95" s="295">
        <f>CF表!AJ3</f>
        <v>67</v>
      </c>
      <c r="AJ95" s="295">
        <f>CF表!AK3</f>
        <v>68</v>
      </c>
      <c r="AK95" s="295">
        <f>CF表!AL3</f>
        <v>69</v>
      </c>
      <c r="AL95" s="295">
        <f>CF表!AM3</f>
        <v>70</v>
      </c>
      <c r="AM95" s="295">
        <f>CF表!AN3</f>
        <v>71</v>
      </c>
      <c r="AN95" s="295">
        <f>CF表!AO3</f>
        <v>72</v>
      </c>
      <c r="AO95" s="295">
        <f>CF表!AP3</f>
        <v>73</v>
      </c>
      <c r="AP95" s="295">
        <f>CF表!AQ3</f>
        <v>74</v>
      </c>
      <c r="AQ95" s="295">
        <f>CF表!AR3</f>
        <v>75</v>
      </c>
      <c r="AR95" s="295">
        <f>CF表!AS3</f>
        <v>76</v>
      </c>
      <c r="AS95" s="295">
        <f>CF表!AT3</f>
        <v>77</v>
      </c>
      <c r="AT95" s="295">
        <f>CF表!AU3</f>
        <v>78</v>
      </c>
      <c r="AU95" s="295">
        <f>CF表!AV3</f>
        <v>79</v>
      </c>
      <c r="AV95" s="295">
        <f>CF表!AW3</f>
        <v>80</v>
      </c>
      <c r="AW95" s="295">
        <f>CF表!AX3</f>
        <v>81</v>
      </c>
      <c r="AX95" s="295">
        <f>CF表!AY3</f>
        <v>82</v>
      </c>
      <c r="AY95" s="295">
        <f>CF表!AZ3</f>
        <v>83</v>
      </c>
      <c r="AZ95" s="295">
        <f>CF表!BA3</f>
        <v>84</v>
      </c>
      <c r="BA95" s="295">
        <f>CF表!BB3</f>
        <v>85</v>
      </c>
      <c r="BB95" s="295">
        <f>CF表!BC3</f>
        <v>86</v>
      </c>
      <c r="BC95" s="295">
        <f>CF表!BD3</f>
        <v>87</v>
      </c>
      <c r="BD95" s="295">
        <f>CF表!BE3</f>
        <v>88</v>
      </c>
      <c r="BE95" s="295">
        <f>CF表!BF3</f>
        <v>89</v>
      </c>
      <c r="BF95" s="295">
        <f>CF表!BG3</f>
        <v>90</v>
      </c>
      <c r="BG95" s="295" t="str">
        <f>CF表!BH3</f>
        <v/>
      </c>
      <c r="BH95" s="295" t="str">
        <f>CF表!BI3</f>
        <v/>
      </c>
      <c r="BI95" s="295" t="str">
        <f>CF表!BJ3</f>
        <v/>
      </c>
      <c r="BJ95" s="295" t="str">
        <f>CF表!BK3</f>
        <v/>
      </c>
      <c r="BK95" s="295" t="str">
        <f>CF表!BL3</f>
        <v/>
      </c>
      <c r="BL95" s="295" t="str">
        <f>CF表!BM3</f>
        <v/>
      </c>
      <c r="BM95" s="295" t="str">
        <f>CF表!BN3</f>
        <v/>
      </c>
      <c r="BN95" s="295" t="str">
        <f>CF表!BO3</f>
        <v/>
      </c>
      <c r="BO95" s="295" t="str">
        <f>CF表!BP3</f>
        <v/>
      </c>
      <c r="BP95" s="295" t="str">
        <f>CF表!BQ3</f>
        <v/>
      </c>
      <c r="BQ95" s="295" t="str">
        <f>CF表!BR3</f>
        <v/>
      </c>
      <c r="BR95" s="295" t="str">
        <f>CF表!BS3</f>
        <v/>
      </c>
      <c r="BS95" s="295" t="str">
        <f>CF表!BT3</f>
        <v/>
      </c>
      <c r="BT95" s="295" t="str">
        <f>CF表!BU3</f>
        <v/>
      </c>
      <c r="BU95" s="295" t="str">
        <f>CF表!BV3</f>
        <v/>
      </c>
      <c r="BV95" s="295" t="str">
        <f>CF表!BW3</f>
        <v/>
      </c>
      <c r="BW95" s="295" t="str">
        <f>CF表!BX3</f>
        <v/>
      </c>
    </row>
    <row r="96" spans="1:75" hidden="1" outlineLevel="1">
      <c r="A96" s="1"/>
      <c r="B96" s="1"/>
      <c r="C96" s="294">
        <f>CF表!D4</f>
        <v>35</v>
      </c>
      <c r="D96" s="294">
        <f>CF表!E4</f>
        <v>36</v>
      </c>
      <c r="E96" s="294">
        <f>CF表!F4</f>
        <v>37</v>
      </c>
      <c r="F96" s="294">
        <f>CF表!G4</f>
        <v>38</v>
      </c>
      <c r="G96" s="294">
        <f>CF表!H4</f>
        <v>39</v>
      </c>
      <c r="H96" s="294">
        <f>CF表!I4</f>
        <v>40</v>
      </c>
      <c r="I96" s="294">
        <f>CF表!J4</f>
        <v>41</v>
      </c>
      <c r="J96" s="294">
        <f>CF表!K4</f>
        <v>42</v>
      </c>
      <c r="K96" s="294">
        <f>CF表!L4</f>
        <v>43</v>
      </c>
      <c r="L96" s="294">
        <f>CF表!M4</f>
        <v>44</v>
      </c>
      <c r="M96" s="294">
        <f>CF表!N4</f>
        <v>45</v>
      </c>
      <c r="N96" s="294">
        <f>CF表!O4</f>
        <v>46</v>
      </c>
      <c r="O96" s="294">
        <f>CF表!P4</f>
        <v>47</v>
      </c>
      <c r="P96" s="294">
        <f>CF表!Q4</f>
        <v>48</v>
      </c>
      <c r="Q96" s="294">
        <f>CF表!R4</f>
        <v>49</v>
      </c>
      <c r="R96" s="294">
        <f>CF表!S4</f>
        <v>50</v>
      </c>
      <c r="S96" s="294">
        <f>CF表!T4</f>
        <v>51</v>
      </c>
      <c r="T96" s="295">
        <f>CF表!U4</f>
        <v>52</v>
      </c>
      <c r="U96" s="295">
        <f>CF表!V4</f>
        <v>53</v>
      </c>
      <c r="V96" s="295">
        <f>CF表!W4</f>
        <v>54</v>
      </c>
      <c r="W96" s="295">
        <f>CF表!X4</f>
        <v>55</v>
      </c>
      <c r="X96" s="295">
        <f>CF表!Y4</f>
        <v>56</v>
      </c>
      <c r="Y96" s="295">
        <f>CF表!Z4</f>
        <v>57</v>
      </c>
      <c r="Z96" s="295">
        <f>CF表!AA4</f>
        <v>58</v>
      </c>
      <c r="AA96" s="295">
        <f>CF表!AB4</f>
        <v>59</v>
      </c>
      <c r="AB96" s="295">
        <f>CF表!AC4</f>
        <v>60</v>
      </c>
      <c r="AC96" s="295">
        <f>CF表!AD4</f>
        <v>61</v>
      </c>
      <c r="AD96" s="295">
        <f>CF表!AE4</f>
        <v>62</v>
      </c>
      <c r="AE96" s="295">
        <f>CF表!AF4</f>
        <v>63</v>
      </c>
      <c r="AF96" s="295">
        <f>CF表!AG4</f>
        <v>64</v>
      </c>
      <c r="AG96" s="295">
        <f>CF表!AH4</f>
        <v>65</v>
      </c>
      <c r="AH96" s="295">
        <f>CF表!AI4</f>
        <v>66</v>
      </c>
      <c r="AI96" s="295">
        <f>CF表!AJ4</f>
        <v>67</v>
      </c>
      <c r="AJ96" s="295">
        <f>CF表!AK4</f>
        <v>68</v>
      </c>
      <c r="AK96" s="295">
        <f>CF表!AL4</f>
        <v>69</v>
      </c>
      <c r="AL96" s="295">
        <f>CF表!AM4</f>
        <v>70</v>
      </c>
      <c r="AM96" s="295">
        <f>CF表!AN4</f>
        <v>71</v>
      </c>
      <c r="AN96" s="295">
        <f>CF表!AO4</f>
        <v>72</v>
      </c>
      <c r="AO96" s="295">
        <f>CF表!AP4</f>
        <v>73</v>
      </c>
      <c r="AP96" s="295">
        <f>CF表!AQ4</f>
        <v>74</v>
      </c>
      <c r="AQ96" s="295">
        <f>CF表!AR4</f>
        <v>75</v>
      </c>
      <c r="AR96" s="295">
        <f>CF表!AS4</f>
        <v>76</v>
      </c>
      <c r="AS96" s="295">
        <f>CF表!AT4</f>
        <v>77</v>
      </c>
      <c r="AT96" s="295">
        <f>CF表!AU4</f>
        <v>78</v>
      </c>
      <c r="AU96" s="295">
        <f>CF表!AV4</f>
        <v>79</v>
      </c>
      <c r="AV96" s="295">
        <f>CF表!AW4</f>
        <v>80</v>
      </c>
      <c r="AW96" s="295">
        <f>CF表!AX4</f>
        <v>81</v>
      </c>
      <c r="AX96" s="295">
        <f>CF表!AY4</f>
        <v>82</v>
      </c>
      <c r="AY96" s="295">
        <f>CF表!AZ4</f>
        <v>83</v>
      </c>
      <c r="AZ96" s="295">
        <f>CF表!BA4</f>
        <v>84</v>
      </c>
      <c r="BA96" s="295">
        <f>CF表!BB4</f>
        <v>85</v>
      </c>
      <c r="BB96" s="295">
        <f>CF表!BC4</f>
        <v>86</v>
      </c>
      <c r="BC96" s="295">
        <f>CF表!BD4</f>
        <v>87</v>
      </c>
      <c r="BD96" s="295">
        <f>CF表!BE4</f>
        <v>88</v>
      </c>
      <c r="BE96" s="295">
        <f>CF表!BF4</f>
        <v>89</v>
      </c>
      <c r="BF96" s="295">
        <f>CF表!BG4</f>
        <v>90</v>
      </c>
      <c r="BG96" s="295" t="str">
        <f>CF表!BH4</f>
        <v/>
      </c>
      <c r="BH96" s="295" t="str">
        <f>CF表!BI4</f>
        <v/>
      </c>
      <c r="BI96" s="295" t="str">
        <f>CF表!BJ4</f>
        <v/>
      </c>
      <c r="BJ96" s="295" t="str">
        <f>CF表!BK4</f>
        <v/>
      </c>
      <c r="BK96" s="295" t="str">
        <f>CF表!BL4</f>
        <v/>
      </c>
      <c r="BL96" s="295" t="str">
        <f>CF表!BM4</f>
        <v/>
      </c>
      <c r="BM96" s="295" t="str">
        <f>CF表!BN4</f>
        <v/>
      </c>
      <c r="BN96" s="295" t="str">
        <f>CF表!BO4</f>
        <v/>
      </c>
      <c r="BO96" s="295" t="str">
        <f>CF表!BP4</f>
        <v/>
      </c>
      <c r="BP96" s="295" t="str">
        <f>CF表!BQ4</f>
        <v/>
      </c>
      <c r="BQ96" s="295" t="str">
        <f>CF表!BR4</f>
        <v/>
      </c>
      <c r="BR96" s="295" t="str">
        <f>CF表!BS4</f>
        <v/>
      </c>
      <c r="BS96" s="295" t="str">
        <f>CF表!BT4</f>
        <v/>
      </c>
      <c r="BT96" s="295" t="str">
        <f>CF表!BU4</f>
        <v/>
      </c>
      <c r="BU96" s="295" t="str">
        <f>CF表!BV4</f>
        <v/>
      </c>
      <c r="BV96" s="295" t="str">
        <f>CF表!BW4</f>
        <v/>
      </c>
      <c r="BW96" s="295" t="str">
        <f>CF表!BX4</f>
        <v/>
      </c>
    </row>
    <row r="97" spans="1:75" hidden="1" outlineLevel="1">
      <c r="A97" s="1"/>
      <c r="B97" s="26" t="s">
        <v>85</v>
      </c>
      <c r="C97" s="310" t="str">
        <f t="shared" ref="C97:AH97" si="1">IF(ISERROR(VLOOKUP(C94,$B64:$G66,5,0)),"",VLOOKUP(C94,$B64:$G66,5,0))</f>
        <v/>
      </c>
      <c r="D97" s="310" t="str">
        <f t="shared" si="1"/>
        <v/>
      </c>
      <c r="E97" s="310" t="str">
        <f t="shared" si="1"/>
        <v/>
      </c>
      <c r="F97" s="310" t="str">
        <f t="shared" si="1"/>
        <v/>
      </c>
      <c r="G97" s="310" t="str">
        <f t="shared" si="1"/>
        <v/>
      </c>
      <c r="H97" s="310" t="str">
        <f t="shared" si="1"/>
        <v/>
      </c>
      <c r="I97" s="310" t="str">
        <f t="shared" si="1"/>
        <v/>
      </c>
      <c r="J97" s="310" t="str">
        <f t="shared" si="1"/>
        <v/>
      </c>
      <c r="K97" s="310" t="str">
        <f t="shared" si="1"/>
        <v/>
      </c>
      <c r="L97" s="310" t="str">
        <f t="shared" si="1"/>
        <v/>
      </c>
      <c r="M97" s="310" t="str">
        <f t="shared" si="1"/>
        <v/>
      </c>
      <c r="N97" s="310" t="str">
        <f t="shared" si="1"/>
        <v/>
      </c>
      <c r="O97" s="310" t="str">
        <f t="shared" si="1"/>
        <v/>
      </c>
      <c r="P97" s="310" t="str">
        <f t="shared" si="1"/>
        <v/>
      </c>
      <c r="Q97" s="310" t="str">
        <f t="shared" si="1"/>
        <v/>
      </c>
      <c r="R97" s="310" t="str">
        <f t="shared" si="1"/>
        <v/>
      </c>
      <c r="S97" s="310" t="str">
        <f t="shared" si="1"/>
        <v/>
      </c>
      <c r="T97" s="310" t="str">
        <f t="shared" si="1"/>
        <v/>
      </c>
      <c r="U97" s="310" t="str">
        <f t="shared" si="1"/>
        <v/>
      </c>
      <c r="V97" s="310" t="str">
        <f t="shared" si="1"/>
        <v/>
      </c>
      <c r="W97" s="310" t="str">
        <f t="shared" si="1"/>
        <v/>
      </c>
      <c r="X97" s="310" t="str">
        <f t="shared" si="1"/>
        <v/>
      </c>
      <c r="Y97" s="310" t="str">
        <f t="shared" si="1"/>
        <v/>
      </c>
      <c r="Z97" s="310" t="str">
        <f t="shared" si="1"/>
        <v/>
      </c>
      <c r="AA97" s="310" t="str">
        <f t="shared" si="1"/>
        <v/>
      </c>
      <c r="AB97" s="310">
        <f t="shared" si="1"/>
        <v>1500</v>
      </c>
      <c r="AC97" s="310" t="str">
        <f t="shared" si="1"/>
        <v/>
      </c>
      <c r="AD97" s="310" t="str">
        <f t="shared" si="1"/>
        <v/>
      </c>
      <c r="AE97" s="310" t="str">
        <f t="shared" si="1"/>
        <v/>
      </c>
      <c r="AF97" s="310" t="str">
        <f t="shared" si="1"/>
        <v/>
      </c>
      <c r="AG97" s="310" t="str">
        <f t="shared" si="1"/>
        <v/>
      </c>
      <c r="AH97" s="310" t="str">
        <f t="shared" si="1"/>
        <v/>
      </c>
      <c r="AI97" s="310" t="str">
        <f t="shared" ref="AI97:BE97" si="2">IF(ISERROR(VLOOKUP(AI94,$B64:$G66,5,0)),"",VLOOKUP(AI94,$B64:$G66,5,0))</f>
        <v/>
      </c>
      <c r="AJ97" s="310" t="str">
        <f t="shared" si="2"/>
        <v/>
      </c>
      <c r="AK97" s="310" t="str">
        <f t="shared" si="2"/>
        <v/>
      </c>
      <c r="AL97" s="310" t="str">
        <f t="shared" si="2"/>
        <v/>
      </c>
      <c r="AM97" s="310" t="str">
        <f t="shared" si="2"/>
        <v/>
      </c>
      <c r="AN97" s="310" t="str">
        <f t="shared" si="2"/>
        <v/>
      </c>
      <c r="AO97" s="310" t="str">
        <f t="shared" si="2"/>
        <v/>
      </c>
      <c r="AP97" s="310" t="str">
        <f t="shared" si="2"/>
        <v/>
      </c>
      <c r="AQ97" s="310" t="str">
        <f t="shared" si="2"/>
        <v/>
      </c>
      <c r="AR97" s="310" t="str">
        <f t="shared" si="2"/>
        <v/>
      </c>
      <c r="AS97" s="310" t="str">
        <f t="shared" si="2"/>
        <v/>
      </c>
      <c r="AT97" s="310" t="str">
        <f t="shared" si="2"/>
        <v/>
      </c>
      <c r="AU97" s="310" t="str">
        <f t="shared" si="2"/>
        <v/>
      </c>
      <c r="AV97" s="310" t="str">
        <f t="shared" si="2"/>
        <v/>
      </c>
      <c r="AW97" s="310" t="str">
        <f t="shared" si="2"/>
        <v/>
      </c>
      <c r="AX97" s="310" t="str">
        <f t="shared" si="2"/>
        <v/>
      </c>
      <c r="AY97" s="310" t="str">
        <f t="shared" si="2"/>
        <v/>
      </c>
      <c r="AZ97" s="310" t="str">
        <f t="shared" si="2"/>
        <v/>
      </c>
      <c r="BA97" s="310" t="str">
        <f t="shared" si="2"/>
        <v/>
      </c>
      <c r="BB97" s="310" t="str">
        <f t="shared" si="2"/>
        <v/>
      </c>
      <c r="BC97" s="310" t="str">
        <f t="shared" si="2"/>
        <v/>
      </c>
      <c r="BD97" s="310" t="str">
        <f t="shared" si="2"/>
        <v/>
      </c>
      <c r="BE97" s="310" t="str">
        <f t="shared" si="2"/>
        <v/>
      </c>
      <c r="BF97" s="310" t="str">
        <f t="shared" ref="BF97:BW97" si="3">IF(ISERROR(VLOOKUP(BF94,$B64:$G66,5,0)),"",VLOOKUP(BF94,$B64:$G66,5,0))</f>
        <v/>
      </c>
      <c r="BG97" s="310" t="str">
        <f t="shared" si="3"/>
        <v/>
      </c>
      <c r="BH97" s="310" t="str">
        <f t="shared" si="3"/>
        <v/>
      </c>
      <c r="BI97" s="310" t="str">
        <f t="shared" si="3"/>
        <v/>
      </c>
      <c r="BJ97" s="310" t="str">
        <f t="shared" si="3"/>
        <v/>
      </c>
      <c r="BK97" s="310" t="str">
        <f t="shared" si="3"/>
        <v/>
      </c>
      <c r="BL97" s="310" t="str">
        <f t="shared" si="3"/>
        <v/>
      </c>
      <c r="BM97" s="310" t="str">
        <f t="shared" si="3"/>
        <v/>
      </c>
      <c r="BN97" s="310" t="str">
        <f t="shared" si="3"/>
        <v/>
      </c>
      <c r="BO97" s="310" t="str">
        <f t="shared" si="3"/>
        <v/>
      </c>
      <c r="BP97" s="310" t="str">
        <f t="shared" si="3"/>
        <v/>
      </c>
      <c r="BQ97" s="310" t="str">
        <f t="shared" si="3"/>
        <v/>
      </c>
      <c r="BR97" s="310" t="str">
        <f t="shared" si="3"/>
        <v/>
      </c>
      <c r="BS97" s="310" t="str">
        <f t="shared" si="3"/>
        <v/>
      </c>
      <c r="BT97" s="310" t="str">
        <f t="shared" si="3"/>
        <v/>
      </c>
      <c r="BU97" s="310" t="str">
        <f t="shared" si="3"/>
        <v/>
      </c>
      <c r="BV97" s="310" t="str">
        <f t="shared" si="3"/>
        <v/>
      </c>
      <c r="BW97" s="310" t="str">
        <f t="shared" si="3"/>
        <v/>
      </c>
    </row>
    <row r="98" spans="1:75" hidden="1" outlineLevel="1">
      <c r="A98" s="1"/>
      <c r="B98" s="26" t="s">
        <v>86</v>
      </c>
      <c r="C98" s="310" t="str">
        <f>IF(ISERROR(VLOOKUP(C94,B69:K74,9,0)),"",VLOOKUP(C94,B69:K74,9,0))</f>
        <v/>
      </c>
      <c r="D98" s="310" t="str">
        <f t="shared" ref="D98:AI98" si="4">IF(ISERROR(VLOOKUP(D94,$B69:$K74,9,0)),C98,(VLOOKUP(D94,$B69:$K74,9,0)))</f>
        <v/>
      </c>
      <c r="E98" s="310" t="str">
        <f t="shared" si="4"/>
        <v/>
      </c>
      <c r="F98" s="310" t="str">
        <f t="shared" si="4"/>
        <v/>
      </c>
      <c r="G98" s="310" t="str">
        <f t="shared" si="4"/>
        <v/>
      </c>
      <c r="H98" s="310" t="str">
        <f t="shared" si="4"/>
        <v/>
      </c>
      <c r="I98" s="310" t="str">
        <f t="shared" si="4"/>
        <v/>
      </c>
      <c r="J98" s="310" t="str">
        <f t="shared" si="4"/>
        <v/>
      </c>
      <c r="K98" s="310" t="str">
        <f t="shared" si="4"/>
        <v/>
      </c>
      <c r="L98" s="310" t="str">
        <f t="shared" si="4"/>
        <v/>
      </c>
      <c r="M98" s="310" t="str">
        <f t="shared" si="4"/>
        <v/>
      </c>
      <c r="N98" s="310" t="str">
        <f t="shared" si="4"/>
        <v/>
      </c>
      <c r="O98" s="310" t="str">
        <f t="shared" si="4"/>
        <v/>
      </c>
      <c r="P98" s="310" t="str">
        <f t="shared" si="4"/>
        <v/>
      </c>
      <c r="Q98" s="310" t="str">
        <f t="shared" si="4"/>
        <v/>
      </c>
      <c r="R98" s="310" t="str">
        <f t="shared" si="4"/>
        <v/>
      </c>
      <c r="S98" s="310" t="str">
        <f t="shared" si="4"/>
        <v/>
      </c>
      <c r="T98" s="310" t="str">
        <f t="shared" si="4"/>
        <v/>
      </c>
      <c r="U98" s="310" t="str">
        <f t="shared" si="4"/>
        <v/>
      </c>
      <c r="V98" s="310" t="str">
        <f t="shared" si="4"/>
        <v/>
      </c>
      <c r="W98" s="310" t="str">
        <f t="shared" si="4"/>
        <v/>
      </c>
      <c r="X98" s="310" t="str">
        <f t="shared" si="4"/>
        <v/>
      </c>
      <c r="Y98" s="310" t="str">
        <f t="shared" si="4"/>
        <v/>
      </c>
      <c r="Z98" s="310" t="str">
        <f t="shared" si="4"/>
        <v/>
      </c>
      <c r="AA98" s="310" t="str">
        <f t="shared" si="4"/>
        <v/>
      </c>
      <c r="AB98" s="310" t="str">
        <f t="shared" si="4"/>
        <v/>
      </c>
      <c r="AC98" s="310" t="str">
        <f t="shared" si="4"/>
        <v/>
      </c>
      <c r="AD98" s="310" t="str">
        <f t="shared" si="4"/>
        <v/>
      </c>
      <c r="AE98" s="310" t="str">
        <f t="shared" si="4"/>
        <v/>
      </c>
      <c r="AF98" s="310" t="str">
        <f t="shared" si="4"/>
        <v/>
      </c>
      <c r="AG98" s="310" t="str">
        <f t="shared" si="4"/>
        <v/>
      </c>
      <c r="AH98" s="310" t="str">
        <f t="shared" si="4"/>
        <v/>
      </c>
      <c r="AI98" s="310" t="str">
        <f t="shared" si="4"/>
        <v/>
      </c>
      <c r="AJ98" s="310" t="str">
        <f t="shared" ref="AJ98:BE98" si="5">IF(ISERROR(VLOOKUP(AJ94,$B69:$K74,9,0)),AI98,(VLOOKUP(AJ94,$B69:$K74,9,0)))</f>
        <v/>
      </c>
      <c r="AK98" s="310" t="str">
        <f t="shared" si="5"/>
        <v/>
      </c>
      <c r="AL98" s="310" t="str">
        <f t="shared" si="5"/>
        <v/>
      </c>
      <c r="AM98" s="310" t="str">
        <f t="shared" si="5"/>
        <v/>
      </c>
      <c r="AN98" s="310" t="str">
        <f t="shared" si="5"/>
        <v/>
      </c>
      <c r="AO98" s="310" t="str">
        <f t="shared" si="5"/>
        <v/>
      </c>
      <c r="AP98" s="310" t="str">
        <f t="shared" si="5"/>
        <v/>
      </c>
      <c r="AQ98" s="310" t="str">
        <f t="shared" si="5"/>
        <v/>
      </c>
      <c r="AR98" s="310" t="str">
        <f t="shared" si="5"/>
        <v/>
      </c>
      <c r="AS98" s="310" t="str">
        <f t="shared" si="5"/>
        <v/>
      </c>
      <c r="AT98" s="310" t="str">
        <f t="shared" si="5"/>
        <v/>
      </c>
      <c r="AU98" s="310" t="str">
        <f t="shared" si="5"/>
        <v/>
      </c>
      <c r="AV98" s="310" t="str">
        <f t="shared" si="5"/>
        <v/>
      </c>
      <c r="AW98" s="310" t="str">
        <f t="shared" si="5"/>
        <v/>
      </c>
      <c r="AX98" s="310" t="str">
        <f t="shared" si="5"/>
        <v/>
      </c>
      <c r="AY98" s="310" t="str">
        <f t="shared" si="5"/>
        <v/>
      </c>
      <c r="AZ98" s="310" t="str">
        <f t="shared" si="5"/>
        <v/>
      </c>
      <c r="BA98" s="310" t="str">
        <f t="shared" si="5"/>
        <v/>
      </c>
      <c r="BB98" s="310" t="str">
        <f t="shared" si="5"/>
        <v/>
      </c>
      <c r="BC98" s="310" t="str">
        <f t="shared" si="5"/>
        <v/>
      </c>
      <c r="BD98" s="310" t="str">
        <f t="shared" si="5"/>
        <v/>
      </c>
      <c r="BE98" s="310" t="str">
        <f t="shared" si="5"/>
        <v/>
      </c>
      <c r="BF98" s="310" t="str">
        <f t="shared" ref="BF98:BW98" si="6">IF(ISERROR(VLOOKUP(BF94,$B69:$K74,9,0)),BE98,(VLOOKUP(BF94,$B69:$K74,9,0)))</f>
        <v/>
      </c>
      <c r="BG98" s="310" t="str">
        <f t="shared" si="6"/>
        <v/>
      </c>
      <c r="BH98" s="310" t="str">
        <f t="shared" si="6"/>
        <v/>
      </c>
      <c r="BI98" s="310" t="str">
        <f t="shared" si="6"/>
        <v/>
      </c>
      <c r="BJ98" s="310" t="str">
        <f t="shared" si="6"/>
        <v/>
      </c>
      <c r="BK98" s="310" t="str">
        <f t="shared" si="6"/>
        <v/>
      </c>
      <c r="BL98" s="310" t="str">
        <f t="shared" si="6"/>
        <v/>
      </c>
      <c r="BM98" s="310" t="str">
        <f t="shared" si="6"/>
        <v/>
      </c>
      <c r="BN98" s="310" t="str">
        <f t="shared" si="6"/>
        <v/>
      </c>
      <c r="BO98" s="310" t="str">
        <f t="shared" si="6"/>
        <v/>
      </c>
      <c r="BP98" s="310" t="str">
        <f t="shared" si="6"/>
        <v/>
      </c>
      <c r="BQ98" s="310" t="str">
        <f t="shared" si="6"/>
        <v/>
      </c>
      <c r="BR98" s="310" t="str">
        <f t="shared" si="6"/>
        <v/>
      </c>
      <c r="BS98" s="310" t="str">
        <f t="shared" si="6"/>
        <v/>
      </c>
      <c r="BT98" s="310" t="str">
        <f t="shared" si="6"/>
        <v/>
      </c>
      <c r="BU98" s="310" t="str">
        <f t="shared" si="6"/>
        <v/>
      </c>
      <c r="BV98" s="310" t="str">
        <f t="shared" si="6"/>
        <v/>
      </c>
      <c r="BW98" s="310" t="str">
        <f t="shared" si="6"/>
        <v/>
      </c>
    </row>
    <row r="99" spans="1:75" hidden="1" outlineLevel="1">
      <c r="A99" s="1"/>
      <c r="B99" s="26" t="s">
        <v>87</v>
      </c>
      <c r="C99" s="310" t="str">
        <f>IF(ISERROR(VLOOKUP(C94,B77:K82,9,0)),"",VLOOKUP(C94,B77:K82,9,0))</f>
        <v/>
      </c>
      <c r="D99" s="310" t="str">
        <f t="shared" ref="D99:AI99" si="7">IF(ISERROR(VLOOKUP(D94,$B77:$K82,9,0)),C99,(VLOOKUP(D94,$B77:$K82,9,0)))</f>
        <v/>
      </c>
      <c r="E99" s="310" t="str">
        <f t="shared" si="7"/>
        <v/>
      </c>
      <c r="F99" s="310" t="str">
        <f t="shared" si="7"/>
        <v/>
      </c>
      <c r="G99" s="310" t="str">
        <f t="shared" si="7"/>
        <v/>
      </c>
      <c r="H99" s="310" t="str">
        <f t="shared" si="7"/>
        <v/>
      </c>
      <c r="I99" s="310" t="str">
        <f t="shared" si="7"/>
        <v/>
      </c>
      <c r="J99" s="310" t="str">
        <f t="shared" si="7"/>
        <v/>
      </c>
      <c r="K99" s="310" t="str">
        <f t="shared" si="7"/>
        <v/>
      </c>
      <c r="L99" s="310" t="str">
        <f t="shared" si="7"/>
        <v/>
      </c>
      <c r="M99" s="310" t="str">
        <f t="shared" si="7"/>
        <v/>
      </c>
      <c r="N99" s="310" t="str">
        <f t="shared" si="7"/>
        <v/>
      </c>
      <c r="O99" s="310" t="str">
        <f t="shared" si="7"/>
        <v/>
      </c>
      <c r="P99" s="310" t="str">
        <f t="shared" si="7"/>
        <v/>
      </c>
      <c r="Q99" s="310" t="str">
        <f t="shared" si="7"/>
        <v/>
      </c>
      <c r="R99" s="310" t="str">
        <f t="shared" si="7"/>
        <v/>
      </c>
      <c r="S99" s="310" t="str">
        <f t="shared" si="7"/>
        <v/>
      </c>
      <c r="T99" s="310" t="str">
        <f t="shared" si="7"/>
        <v/>
      </c>
      <c r="U99" s="310" t="str">
        <f t="shared" si="7"/>
        <v/>
      </c>
      <c r="V99" s="310" t="str">
        <f t="shared" si="7"/>
        <v/>
      </c>
      <c r="W99" s="310" t="str">
        <f t="shared" si="7"/>
        <v/>
      </c>
      <c r="X99" s="310" t="str">
        <f t="shared" si="7"/>
        <v/>
      </c>
      <c r="Y99" s="310" t="str">
        <f t="shared" si="7"/>
        <v/>
      </c>
      <c r="Z99" s="310" t="str">
        <f t="shared" si="7"/>
        <v/>
      </c>
      <c r="AA99" s="310" t="str">
        <f t="shared" si="7"/>
        <v/>
      </c>
      <c r="AB99" s="310" t="str">
        <f t="shared" si="7"/>
        <v/>
      </c>
      <c r="AC99" s="310" t="str">
        <f t="shared" si="7"/>
        <v/>
      </c>
      <c r="AD99" s="310" t="str">
        <f t="shared" si="7"/>
        <v/>
      </c>
      <c r="AE99" s="310" t="str">
        <f t="shared" si="7"/>
        <v/>
      </c>
      <c r="AF99" s="310" t="str">
        <f t="shared" si="7"/>
        <v/>
      </c>
      <c r="AG99" s="310" t="str">
        <f t="shared" si="7"/>
        <v/>
      </c>
      <c r="AH99" s="310" t="str">
        <f t="shared" si="7"/>
        <v/>
      </c>
      <c r="AI99" s="310" t="str">
        <f t="shared" si="7"/>
        <v/>
      </c>
      <c r="AJ99" s="310" t="str">
        <f t="shared" ref="AJ99:BE99" si="8">IF(ISERROR(VLOOKUP(AJ94,$B77:$K82,9,0)),AI99,(VLOOKUP(AJ94,$B77:$K82,9,0)))</f>
        <v/>
      </c>
      <c r="AK99" s="310" t="str">
        <f t="shared" si="8"/>
        <v/>
      </c>
      <c r="AL99" s="310" t="str">
        <f t="shared" si="8"/>
        <v/>
      </c>
      <c r="AM99" s="310" t="str">
        <f t="shared" si="8"/>
        <v/>
      </c>
      <c r="AN99" s="310" t="str">
        <f t="shared" si="8"/>
        <v/>
      </c>
      <c r="AO99" s="310" t="str">
        <f t="shared" si="8"/>
        <v/>
      </c>
      <c r="AP99" s="310" t="str">
        <f t="shared" si="8"/>
        <v/>
      </c>
      <c r="AQ99" s="310" t="str">
        <f t="shared" si="8"/>
        <v/>
      </c>
      <c r="AR99" s="310" t="str">
        <f t="shared" si="8"/>
        <v/>
      </c>
      <c r="AS99" s="310" t="str">
        <f t="shared" si="8"/>
        <v/>
      </c>
      <c r="AT99" s="310" t="str">
        <f t="shared" si="8"/>
        <v/>
      </c>
      <c r="AU99" s="310" t="str">
        <f t="shared" si="8"/>
        <v/>
      </c>
      <c r="AV99" s="310" t="str">
        <f t="shared" si="8"/>
        <v/>
      </c>
      <c r="AW99" s="310" t="str">
        <f t="shared" si="8"/>
        <v/>
      </c>
      <c r="AX99" s="310" t="str">
        <f t="shared" si="8"/>
        <v/>
      </c>
      <c r="AY99" s="310" t="str">
        <f t="shared" si="8"/>
        <v/>
      </c>
      <c r="AZ99" s="310" t="str">
        <f t="shared" si="8"/>
        <v/>
      </c>
      <c r="BA99" s="310" t="str">
        <f t="shared" si="8"/>
        <v/>
      </c>
      <c r="BB99" s="310" t="str">
        <f t="shared" si="8"/>
        <v/>
      </c>
      <c r="BC99" s="310" t="str">
        <f t="shared" si="8"/>
        <v/>
      </c>
      <c r="BD99" s="310" t="str">
        <f t="shared" si="8"/>
        <v/>
      </c>
      <c r="BE99" s="310" t="str">
        <f t="shared" si="8"/>
        <v/>
      </c>
      <c r="BF99" s="310" t="str">
        <f t="shared" ref="BF99:BW99" si="9">IF(ISERROR(VLOOKUP(BF94,$B77:$K82,9,0)),BE99,(VLOOKUP(BF94,$B77:$K82,9,0)))</f>
        <v/>
      </c>
      <c r="BG99" s="310" t="str">
        <f t="shared" si="9"/>
        <v/>
      </c>
      <c r="BH99" s="310" t="str">
        <f t="shared" si="9"/>
        <v/>
      </c>
      <c r="BI99" s="310" t="str">
        <f t="shared" si="9"/>
        <v/>
      </c>
      <c r="BJ99" s="310" t="str">
        <f t="shared" si="9"/>
        <v/>
      </c>
      <c r="BK99" s="310" t="str">
        <f t="shared" si="9"/>
        <v/>
      </c>
      <c r="BL99" s="310" t="str">
        <f t="shared" si="9"/>
        <v/>
      </c>
      <c r="BM99" s="310" t="str">
        <f t="shared" si="9"/>
        <v/>
      </c>
      <c r="BN99" s="310" t="str">
        <f t="shared" si="9"/>
        <v/>
      </c>
      <c r="BO99" s="310" t="str">
        <f t="shared" si="9"/>
        <v/>
      </c>
      <c r="BP99" s="310" t="str">
        <f t="shared" si="9"/>
        <v/>
      </c>
      <c r="BQ99" s="310" t="str">
        <f t="shared" si="9"/>
        <v/>
      </c>
      <c r="BR99" s="310" t="str">
        <f t="shared" si="9"/>
        <v/>
      </c>
      <c r="BS99" s="310" t="str">
        <f t="shared" si="9"/>
        <v/>
      </c>
      <c r="BT99" s="310" t="str">
        <f t="shared" si="9"/>
        <v/>
      </c>
      <c r="BU99" s="310" t="str">
        <f t="shared" si="9"/>
        <v/>
      </c>
      <c r="BV99" s="310" t="str">
        <f t="shared" si="9"/>
        <v/>
      </c>
      <c r="BW99" s="310" t="str">
        <f t="shared" si="9"/>
        <v/>
      </c>
    </row>
    <row r="100" spans="1:75" hidden="1" outlineLevel="1">
      <c r="A100" s="1"/>
      <c r="B100" s="26" t="s">
        <v>88</v>
      </c>
      <c r="C100" s="310" t="str">
        <f>IF(ISERROR(VLOOKUP(C94,B86:G90,5,0)),"",VLOOKUP(C94,B86:G90,5,0))</f>
        <v/>
      </c>
      <c r="D100" s="310" t="str">
        <f>IF(ISERROR(VLOOKUP(D94,$B86:$G90,5,0)),C100,(VLOOKUP(D94,$B86:$G90,5,0)))</f>
        <v/>
      </c>
      <c r="E100" s="310" t="str">
        <f t="shared" ref="E100:BE100" si="10">IF(ISERROR(VLOOKUP(E94,$B86:$G90,5,0)),D100,(VLOOKUP(E94,$B86:$G90,5,0)))</f>
        <v/>
      </c>
      <c r="F100" s="310" t="str">
        <f t="shared" si="10"/>
        <v/>
      </c>
      <c r="G100" s="310" t="str">
        <f t="shared" si="10"/>
        <v/>
      </c>
      <c r="H100" s="310" t="str">
        <f t="shared" si="10"/>
        <v/>
      </c>
      <c r="I100" s="310" t="str">
        <f t="shared" si="10"/>
        <v/>
      </c>
      <c r="J100" s="310" t="str">
        <f t="shared" si="10"/>
        <v/>
      </c>
      <c r="K100" s="310" t="str">
        <f t="shared" si="10"/>
        <v/>
      </c>
      <c r="L100" s="310" t="str">
        <f t="shared" si="10"/>
        <v/>
      </c>
      <c r="M100" s="310" t="str">
        <f t="shared" si="10"/>
        <v/>
      </c>
      <c r="N100" s="310" t="str">
        <f t="shared" si="10"/>
        <v/>
      </c>
      <c r="O100" s="310" t="str">
        <f t="shared" si="10"/>
        <v/>
      </c>
      <c r="P100" s="310" t="str">
        <f t="shared" si="10"/>
        <v/>
      </c>
      <c r="Q100" s="310" t="str">
        <f t="shared" si="10"/>
        <v/>
      </c>
      <c r="R100" s="310" t="str">
        <f t="shared" si="10"/>
        <v/>
      </c>
      <c r="S100" s="310" t="str">
        <f t="shared" si="10"/>
        <v/>
      </c>
      <c r="T100" s="310" t="str">
        <f t="shared" si="10"/>
        <v/>
      </c>
      <c r="U100" s="310" t="str">
        <f t="shared" si="10"/>
        <v/>
      </c>
      <c r="V100" s="310" t="str">
        <f t="shared" si="10"/>
        <v/>
      </c>
      <c r="W100" s="310" t="str">
        <f t="shared" si="10"/>
        <v/>
      </c>
      <c r="X100" s="310" t="str">
        <f t="shared" si="10"/>
        <v/>
      </c>
      <c r="Y100" s="310" t="str">
        <f t="shared" si="10"/>
        <v/>
      </c>
      <c r="Z100" s="310" t="str">
        <f t="shared" si="10"/>
        <v/>
      </c>
      <c r="AA100" s="310" t="str">
        <f t="shared" si="10"/>
        <v/>
      </c>
      <c r="AB100" s="310" t="str">
        <f t="shared" si="10"/>
        <v/>
      </c>
      <c r="AC100" s="310" t="str">
        <f t="shared" si="10"/>
        <v/>
      </c>
      <c r="AD100" s="310" t="str">
        <f t="shared" si="10"/>
        <v/>
      </c>
      <c r="AE100" s="310" t="str">
        <f t="shared" si="10"/>
        <v/>
      </c>
      <c r="AF100" s="310" t="str">
        <f t="shared" si="10"/>
        <v/>
      </c>
      <c r="AG100" s="310">
        <f t="shared" si="10"/>
        <v>260</v>
      </c>
      <c r="AH100" s="310">
        <f t="shared" si="10"/>
        <v>260</v>
      </c>
      <c r="AI100" s="310">
        <f t="shared" si="10"/>
        <v>260</v>
      </c>
      <c r="AJ100" s="310">
        <f t="shared" si="10"/>
        <v>260</v>
      </c>
      <c r="AK100" s="310">
        <f t="shared" si="10"/>
        <v>260</v>
      </c>
      <c r="AL100" s="310">
        <f t="shared" si="10"/>
        <v>260</v>
      </c>
      <c r="AM100" s="310">
        <f t="shared" si="10"/>
        <v>260</v>
      </c>
      <c r="AN100" s="310">
        <f t="shared" si="10"/>
        <v>260</v>
      </c>
      <c r="AO100" s="310">
        <f t="shared" si="10"/>
        <v>260</v>
      </c>
      <c r="AP100" s="310">
        <f t="shared" si="10"/>
        <v>260</v>
      </c>
      <c r="AQ100" s="310">
        <f t="shared" si="10"/>
        <v>260</v>
      </c>
      <c r="AR100" s="310">
        <f t="shared" si="10"/>
        <v>260</v>
      </c>
      <c r="AS100" s="310">
        <f t="shared" si="10"/>
        <v>260</v>
      </c>
      <c r="AT100" s="310">
        <f t="shared" si="10"/>
        <v>260</v>
      </c>
      <c r="AU100" s="310">
        <f t="shared" si="10"/>
        <v>260</v>
      </c>
      <c r="AV100" s="310">
        <f t="shared" si="10"/>
        <v>260</v>
      </c>
      <c r="AW100" s="310">
        <f t="shared" si="10"/>
        <v>260</v>
      </c>
      <c r="AX100" s="310">
        <f t="shared" si="10"/>
        <v>260</v>
      </c>
      <c r="AY100" s="310">
        <f t="shared" si="10"/>
        <v>260</v>
      </c>
      <c r="AZ100" s="310">
        <f t="shared" si="10"/>
        <v>260</v>
      </c>
      <c r="BA100" s="310">
        <f t="shared" si="10"/>
        <v>260</v>
      </c>
      <c r="BB100" s="310">
        <f t="shared" si="10"/>
        <v>260</v>
      </c>
      <c r="BC100" s="310">
        <f t="shared" si="10"/>
        <v>260</v>
      </c>
      <c r="BD100" s="310">
        <f t="shared" si="10"/>
        <v>260</v>
      </c>
      <c r="BE100" s="310">
        <f t="shared" si="10"/>
        <v>260</v>
      </c>
      <c r="BF100" s="310">
        <f t="shared" ref="BF100:BW100" si="11">IF(ISERROR(VLOOKUP(BF94,$B86:$G90,5,0)),BE100,(VLOOKUP(BF94,$B86:$G90,5,0)))</f>
        <v>260</v>
      </c>
      <c r="BG100" s="310">
        <f t="shared" si="11"/>
        <v>260</v>
      </c>
      <c r="BH100" s="310">
        <f t="shared" si="11"/>
        <v>260</v>
      </c>
      <c r="BI100" s="310">
        <f t="shared" si="11"/>
        <v>260</v>
      </c>
      <c r="BJ100" s="310">
        <f t="shared" si="11"/>
        <v>260</v>
      </c>
      <c r="BK100" s="310">
        <f t="shared" si="11"/>
        <v>260</v>
      </c>
      <c r="BL100" s="310">
        <f t="shared" si="11"/>
        <v>260</v>
      </c>
      <c r="BM100" s="310">
        <f t="shared" si="11"/>
        <v>260</v>
      </c>
      <c r="BN100" s="310">
        <f t="shared" si="11"/>
        <v>260</v>
      </c>
      <c r="BO100" s="310">
        <f t="shared" si="11"/>
        <v>260</v>
      </c>
      <c r="BP100" s="310">
        <f t="shared" si="11"/>
        <v>260</v>
      </c>
      <c r="BQ100" s="310">
        <f t="shared" si="11"/>
        <v>260</v>
      </c>
      <c r="BR100" s="310">
        <f t="shared" si="11"/>
        <v>260</v>
      </c>
      <c r="BS100" s="310">
        <f t="shared" si="11"/>
        <v>260</v>
      </c>
      <c r="BT100" s="310">
        <f t="shared" si="11"/>
        <v>260</v>
      </c>
      <c r="BU100" s="310">
        <f t="shared" si="11"/>
        <v>260</v>
      </c>
      <c r="BV100" s="310">
        <f t="shared" si="11"/>
        <v>260</v>
      </c>
      <c r="BW100" s="310">
        <f t="shared" si="11"/>
        <v>260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260</v>
      </c>
      <c r="AH101" s="33">
        <f t="shared" si="12"/>
        <v>260</v>
      </c>
      <c r="AI101" s="33">
        <f t="shared" si="12"/>
        <v>260</v>
      </c>
      <c r="AJ101" s="33">
        <f t="shared" si="12"/>
        <v>260</v>
      </c>
      <c r="AK101" s="33">
        <f t="shared" si="12"/>
        <v>260</v>
      </c>
      <c r="AL101" s="33">
        <f t="shared" si="12"/>
        <v>260</v>
      </c>
      <c r="AM101" s="33">
        <f t="shared" si="12"/>
        <v>260</v>
      </c>
      <c r="AN101" s="33">
        <f t="shared" si="12"/>
        <v>260</v>
      </c>
      <c r="AO101" s="33">
        <f t="shared" si="12"/>
        <v>260</v>
      </c>
      <c r="AP101" s="33">
        <f t="shared" si="12"/>
        <v>260</v>
      </c>
      <c r="AQ101" s="33">
        <f t="shared" si="12"/>
        <v>260</v>
      </c>
      <c r="AR101" s="33">
        <f t="shared" si="12"/>
        <v>260</v>
      </c>
      <c r="AS101" s="33">
        <f t="shared" si="12"/>
        <v>260</v>
      </c>
      <c r="AT101" s="33">
        <f t="shared" si="12"/>
        <v>260</v>
      </c>
      <c r="AU101" s="33">
        <f t="shared" si="12"/>
        <v>260</v>
      </c>
      <c r="AV101" s="33">
        <f t="shared" si="12"/>
        <v>260</v>
      </c>
      <c r="AW101" s="33">
        <f t="shared" si="12"/>
        <v>260</v>
      </c>
      <c r="AX101" s="33">
        <f t="shared" si="12"/>
        <v>260</v>
      </c>
      <c r="AY101" s="33">
        <f t="shared" si="12"/>
        <v>260</v>
      </c>
      <c r="AZ101" s="33">
        <f t="shared" si="12"/>
        <v>260</v>
      </c>
      <c r="BA101" s="33">
        <f t="shared" si="12"/>
        <v>260</v>
      </c>
      <c r="BB101" s="33">
        <f t="shared" si="12"/>
        <v>260</v>
      </c>
      <c r="BC101" s="33">
        <f t="shared" si="12"/>
        <v>260</v>
      </c>
      <c r="BD101" s="33">
        <f t="shared" si="12"/>
        <v>260</v>
      </c>
      <c r="BE101" s="33">
        <f t="shared" si="12"/>
        <v>260</v>
      </c>
      <c r="BF101" s="33">
        <f t="shared" ref="BF101:BW101" si="13">SUM(BF97:BF100)</f>
        <v>260</v>
      </c>
      <c r="BG101" s="33">
        <f t="shared" si="13"/>
        <v>260</v>
      </c>
      <c r="BH101" s="33">
        <f t="shared" si="13"/>
        <v>260</v>
      </c>
      <c r="BI101" s="33">
        <f t="shared" si="13"/>
        <v>260</v>
      </c>
      <c r="BJ101" s="33">
        <f t="shared" si="13"/>
        <v>260</v>
      </c>
      <c r="BK101" s="33">
        <f t="shared" si="13"/>
        <v>260</v>
      </c>
      <c r="BL101" s="33">
        <f t="shared" si="13"/>
        <v>260</v>
      </c>
      <c r="BM101" s="33">
        <f t="shared" si="13"/>
        <v>260</v>
      </c>
      <c r="BN101" s="33">
        <f t="shared" si="13"/>
        <v>260</v>
      </c>
      <c r="BO101" s="33">
        <f t="shared" si="13"/>
        <v>260</v>
      </c>
      <c r="BP101" s="33">
        <f t="shared" si="13"/>
        <v>260</v>
      </c>
      <c r="BQ101" s="33">
        <f t="shared" si="13"/>
        <v>260</v>
      </c>
      <c r="BR101" s="33">
        <f t="shared" si="13"/>
        <v>260</v>
      </c>
      <c r="BS101" s="33">
        <f t="shared" si="13"/>
        <v>260</v>
      </c>
      <c r="BT101" s="33">
        <f t="shared" si="13"/>
        <v>260</v>
      </c>
      <c r="BU101" s="33">
        <f t="shared" si="13"/>
        <v>260</v>
      </c>
      <c r="BV101" s="33">
        <f t="shared" si="13"/>
        <v>260</v>
      </c>
      <c r="BW101" s="33">
        <f t="shared" si="13"/>
        <v>260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308" t="s">
        <v>384</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478" t="s">
        <v>376</v>
      </c>
      <c r="K106" s="478"/>
      <c r="L106" s="478"/>
      <c r="M106" s="1"/>
      <c r="N106" s="1"/>
      <c r="O106" s="1"/>
      <c r="P106" s="1"/>
      <c r="Q106" s="1"/>
      <c r="R106" s="1"/>
      <c r="S106" s="1"/>
    </row>
    <row r="107" spans="1:75" ht="14.25" thickBot="1">
      <c r="A107" s="1"/>
      <c r="B107" s="503">
        <f>YEAR(C12)</f>
        <v>2024</v>
      </c>
      <c r="C107" s="503"/>
      <c r="D107" s="495" t="s">
        <v>27</v>
      </c>
      <c r="E107" s="495"/>
      <c r="F107" s="503">
        <v>300</v>
      </c>
      <c r="G107" s="503"/>
      <c r="H107" s="495" t="s">
        <v>29</v>
      </c>
      <c r="I107" s="495"/>
      <c r="J107" s="501" t="s">
        <v>375</v>
      </c>
      <c r="K107" s="501"/>
      <c r="L107" s="14">
        <v>5.0000000000000001E-3</v>
      </c>
      <c r="M107" s="12"/>
      <c r="N107" s="27"/>
      <c r="O107" s="1"/>
      <c r="P107" s="1"/>
      <c r="Q107" s="1"/>
      <c r="R107" s="1"/>
      <c r="S107" s="1"/>
    </row>
    <row r="108" spans="1:75">
      <c r="A108" s="1"/>
      <c r="B108" s="1" t="s">
        <v>95</v>
      </c>
      <c r="C108" s="1"/>
      <c r="D108" s="1"/>
      <c r="E108" s="1"/>
      <c r="F108" s="470" t="s">
        <v>96</v>
      </c>
      <c r="G108" s="470"/>
      <c r="H108" s="470"/>
      <c r="I108" s="470"/>
      <c r="J108" s="470" t="s">
        <v>97</v>
      </c>
      <c r="K108" s="470"/>
      <c r="L108" s="470"/>
      <c r="M108" s="470"/>
      <c r="N108" s="470"/>
      <c r="O108" s="1"/>
      <c r="P108" s="1"/>
      <c r="Q108" s="3"/>
      <c r="R108" s="1"/>
      <c r="S108" s="1"/>
    </row>
    <row r="109" spans="1:75" ht="14.25" thickBot="1">
      <c r="A109" s="1"/>
      <c r="B109" s="500">
        <f>K8+5</f>
        <v>2054</v>
      </c>
      <c r="C109" s="500"/>
      <c r="D109" s="495" t="s">
        <v>27</v>
      </c>
      <c r="E109" s="495"/>
      <c r="F109" s="500">
        <v>240</v>
      </c>
      <c r="G109" s="500"/>
      <c r="H109" s="495" t="s">
        <v>29</v>
      </c>
      <c r="I109" s="495"/>
      <c r="J109" s="468"/>
      <c r="K109" s="468"/>
      <c r="L109" s="468"/>
      <c r="M109" s="468"/>
      <c r="N109" s="468"/>
      <c r="O109" s="1"/>
      <c r="P109" s="1"/>
      <c r="Q109" s="1"/>
      <c r="R109" s="1"/>
      <c r="S109" s="1"/>
    </row>
    <row r="110" spans="1:75" ht="14.25" thickBot="1">
      <c r="A110" s="1"/>
      <c r="B110" s="467"/>
      <c r="C110" s="467"/>
      <c r="D110" s="454" t="s">
        <v>27</v>
      </c>
      <c r="E110" s="454"/>
      <c r="F110" s="467"/>
      <c r="G110" s="467"/>
      <c r="H110" s="454" t="s">
        <v>29</v>
      </c>
      <c r="I110" s="454"/>
      <c r="J110" s="469"/>
      <c r="K110" s="469"/>
      <c r="L110" s="469"/>
      <c r="M110" s="469"/>
      <c r="N110" s="469"/>
      <c r="O110" s="1"/>
      <c r="P110" s="1"/>
      <c r="Q110" s="1"/>
      <c r="R110" s="1"/>
      <c r="S110" s="1"/>
    </row>
    <row r="111" spans="1:75" ht="14.25" thickBot="1">
      <c r="A111" s="1"/>
      <c r="B111" s="467"/>
      <c r="C111" s="467"/>
      <c r="D111" s="454" t="s">
        <v>27</v>
      </c>
      <c r="E111" s="454"/>
      <c r="F111" s="467"/>
      <c r="G111" s="467"/>
      <c r="H111" s="454" t="s">
        <v>29</v>
      </c>
      <c r="I111" s="454"/>
      <c r="J111" s="469"/>
      <c r="K111" s="469"/>
      <c r="L111" s="469"/>
      <c r="M111" s="469"/>
      <c r="N111" s="469"/>
      <c r="O111" s="1"/>
      <c r="P111" s="1"/>
      <c r="Q111" s="1"/>
      <c r="R111" s="1"/>
      <c r="S111" s="1"/>
    </row>
    <row r="112" spans="1:75" ht="14.25" thickBot="1">
      <c r="A112" s="1"/>
      <c r="B112" s="467"/>
      <c r="C112" s="467"/>
      <c r="D112" s="454" t="s">
        <v>27</v>
      </c>
      <c r="E112" s="454"/>
      <c r="F112" s="467"/>
      <c r="G112" s="467"/>
      <c r="H112" s="454" t="s">
        <v>29</v>
      </c>
      <c r="I112" s="454"/>
      <c r="J112" s="469"/>
      <c r="K112" s="469"/>
      <c r="L112" s="469"/>
      <c r="M112" s="469"/>
      <c r="N112" s="469"/>
      <c r="O112" s="1"/>
      <c r="P112" s="1"/>
      <c r="Q112" s="1"/>
      <c r="R112" s="1"/>
      <c r="S112" s="1"/>
    </row>
    <row r="113" spans="1:75">
      <c r="A113" s="1"/>
      <c r="B113" s="601" t="s">
        <v>473</v>
      </c>
      <c r="C113" s="601"/>
      <c r="D113" s="601"/>
      <c r="E113" s="601"/>
      <c r="F113" s="601"/>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48" t="s">
        <v>78</v>
      </c>
      <c r="AH114" s="548"/>
      <c r="AI114" s="548"/>
    </row>
    <row r="115" spans="1:75" ht="14.25" thickBot="1">
      <c r="A115" s="1"/>
      <c r="B115" s="503">
        <f>YEAR(C12)</f>
        <v>2024</v>
      </c>
      <c r="C115" s="503"/>
      <c r="D115" s="495" t="s">
        <v>27</v>
      </c>
      <c r="E115" s="495"/>
      <c r="F115" s="600">
        <v>100</v>
      </c>
      <c r="G115" s="503"/>
      <c r="H115" s="495" t="s">
        <v>29</v>
      </c>
      <c r="I115" s="495"/>
      <c r="J115" s="1"/>
      <c r="K115" s="1"/>
      <c r="L115" s="1"/>
      <c r="M115" s="1"/>
      <c r="N115" s="27"/>
      <c r="O115" s="1"/>
      <c r="P115" s="1"/>
      <c r="Q115" s="1"/>
      <c r="R115" s="1"/>
      <c r="S115" s="1"/>
      <c r="T115" s="543" t="s">
        <v>173</v>
      </c>
      <c r="U115" s="543"/>
      <c r="V115" s="545">
        <v>2025</v>
      </c>
      <c r="W115" s="545"/>
      <c r="X115" s="544" t="s">
        <v>174</v>
      </c>
      <c r="Y115" s="544"/>
    </row>
    <row r="116" spans="1:75">
      <c r="A116" s="1"/>
      <c r="B116" s="1" t="s">
        <v>98</v>
      </c>
      <c r="C116" s="1"/>
      <c r="D116" s="1"/>
      <c r="E116" s="1"/>
      <c r="F116" s="470" t="s">
        <v>96</v>
      </c>
      <c r="G116" s="470"/>
      <c r="H116" s="470"/>
      <c r="I116" s="470"/>
      <c r="J116" s="470" t="s">
        <v>97</v>
      </c>
      <c r="K116" s="470"/>
      <c r="L116" s="470"/>
      <c r="M116" s="470"/>
      <c r="N116" s="470"/>
      <c r="O116" s="1"/>
      <c r="P116" s="1"/>
      <c r="Q116" s="1"/>
      <c r="R116" s="1"/>
      <c r="S116" s="1"/>
      <c r="T116" s="543" t="s">
        <v>58</v>
      </c>
      <c r="U116" s="543"/>
      <c r="V116" s="550" t="s">
        <v>61</v>
      </c>
      <c r="W116" s="550"/>
      <c r="X116" s="543" t="s">
        <v>62</v>
      </c>
      <c r="Y116" s="543"/>
      <c r="Z116" s="543"/>
      <c r="AA116" s="543"/>
      <c r="AB116" s="543" t="s">
        <v>65</v>
      </c>
      <c r="AC116" s="543"/>
      <c r="AD116" s="543"/>
      <c r="AE116" s="543"/>
      <c r="AF116" s="543" t="s">
        <v>66</v>
      </c>
      <c r="AG116" s="543"/>
      <c r="AH116" s="543"/>
      <c r="AI116" s="543"/>
    </row>
    <row r="117" spans="1:75" ht="14.25" thickBot="1">
      <c r="A117" s="1"/>
      <c r="B117" s="500">
        <v>2025</v>
      </c>
      <c r="C117" s="500"/>
      <c r="D117" s="495" t="s">
        <v>27</v>
      </c>
      <c r="E117" s="495"/>
      <c r="F117" s="538">
        <v>185</v>
      </c>
      <c r="G117" s="500"/>
      <c r="H117" s="495" t="s">
        <v>29</v>
      </c>
      <c r="I117" s="495"/>
      <c r="J117" s="468"/>
      <c r="K117" s="468"/>
      <c r="L117" s="468"/>
      <c r="M117" s="468"/>
      <c r="N117" s="468"/>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467">
        <v>2035</v>
      </c>
      <c r="C118" s="467"/>
      <c r="D118" s="454" t="s">
        <v>27</v>
      </c>
      <c r="E118" s="454"/>
      <c r="F118" s="518">
        <v>202</v>
      </c>
      <c r="G118" s="467"/>
      <c r="H118" s="454" t="s">
        <v>29</v>
      </c>
      <c r="I118" s="454"/>
      <c r="J118" s="469"/>
      <c r="K118" s="469"/>
      <c r="L118" s="469"/>
      <c r="M118" s="469"/>
      <c r="N118" s="469"/>
      <c r="O118" s="1"/>
      <c r="P118" s="1"/>
      <c r="Q118" s="1"/>
      <c r="R118" s="1"/>
      <c r="S118" s="1"/>
      <c r="V118" s="23"/>
      <c r="W118" s="28" t="s">
        <v>67</v>
      </c>
      <c r="X118" s="578">
        <f>住宅ローン返済表!F3/10000</f>
        <v>135.49713548960912</v>
      </c>
      <c r="Y118" s="579"/>
      <c r="Z118" s="115" t="s">
        <v>77</v>
      </c>
      <c r="AA118" s="113"/>
      <c r="AB118" s="578">
        <f>IF(ISERROR(住宅ローン返済表!F432),0,住宅ローン返済表!F432/10000)</f>
        <v>152.38855508389122</v>
      </c>
      <c r="AC118" s="579"/>
      <c r="AD118" s="115" t="s">
        <v>29</v>
      </c>
      <c r="AE118" s="113"/>
      <c r="AF118" s="578">
        <f>IF(ISERROR(住宅ローン返済表!F860),0,住宅ローン返済表!F860/10000)</f>
        <v>0</v>
      </c>
      <c r="AG118" s="579"/>
      <c r="AH118" s="115" t="s">
        <v>29</v>
      </c>
      <c r="AI118" s="113"/>
    </row>
    <row r="119" spans="1:75" ht="14.25" thickBot="1">
      <c r="A119" s="1"/>
      <c r="B119" s="467">
        <v>2060</v>
      </c>
      <c r="C119" s="467"/>
      <c r="D119" s="454" t="s">
        <v>27</v>
      </c>
      <c r="E119" s="454"/>
      <c r="F119" s="518">
        <v>50</v>
      </c>
      <c r="G119" s="467"/>
      <c r="H119" s="454" t="s">
        <v>29</v>
      </c>
      <c r="I119" s="454"/>
      <c r="J119" s="469"/>
      <c r="K119" s="469"/>
      <c r="L119" s="469"/>
      <c r="M119" s="469"/>
      <c r="N119" s="469"/>
      <c r="O119" s="1"/>
      <c r="P119" s="1"/>
      <c r="Q119" s="1"/>
      <c r="R119" s="1"/>
      <c r="S119" s="1"/>
      <c r="AD119" s="28" t="s">
        <v>68</v>
      </c>
      <c r="AE119" s="580">
        <f>X118*Z117+AB118*AD117+AF118*AH117</f>
        <v>5164.6852319933714</v>
      </c>
      <c r="AF119" s="581"/>
      <c r="AG119" s="582"/>
      <c r="AH119" s="112" t="s">
        <v>29</v>
      </c>
      <c r="AI119" s="113"/>
    </row>
    <row r="120" spans="1:75" ht="14.25" thickBot="1">
      <c r="A120" s="1"/>
      <c r="B120" s="467"/>
      <c r="C120" s="467"/>
      <c r="D120" s="454" t="s">
        <v>27</v>
      </c>
      <c r="E120" s="454"/>
      <c r="F120" s="467"/>
      <c r="G120" s="467"/>
      <c r="H120" s="454" t="s">
        <v>29</v>
      </c>
      <c r="I120" s="454"/>
      <c r="J120" s="469"/>
      <c r="K120" s="469"/>
      <c r="L120" s="469"/>
      <c r="M120" s="469"/>
      <c r="N120" s="469"/>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464" t="s">
        <v>79</v>
      </c>
      <c r="U121" s="465"/>
      <c r="V121" s="465"/>
      <c r="W121" s="466"/>
      <c r="X121" s="532">
        <v>50</v>
      </c>
      <c r="Y121" s="533"/>
      <c r="Z121" s="112" t="s">
        <v>77</v>
      </c>
      <c r="AA121" s="113"/>
      <c r="AB121" s="532">
        <v>50</v>
      </c>
      <c r="AC121" s="533"/>
      <c r="AD121" s="112" t="s">
        <v>77</v>
      </c>
      <c r="AE121" s="113"/>
      <c r="AF121" s="532">
        <v>50</v>
      </c>
      <c r="AG121" s="533"/>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00">
        <v>2025</v>
      </c>
      <c r="C123" s="500"/>
      <c r="D123" s="495" t="s">
        <v>40</v>
      </c>
      <c r="E123" s="495"/>
      <c r="F123" s="500">
        <v>300</v>
      </c>
      <c r="G123" s="500"/>
      <c r="H123" s="495" t="s">
        <v>29</v>
      </c>
      <c r="I123" s="495"/>
      <c r="J123" s="468"/>
      <c r="K123" s="468"/>
      <c r="L123" s="468"/>
      <c r="M123" s="468"/>
      <c r="N123" s="468"/>
      <c r="O123" s="1"/>
      <c r="P123" s="1"/>
      <c r="Q123" s="1"/>
      <c r="R123" s="1"/>
      <c r="S123" s="1"/>
      <c r="T123" s="112" t="s">
        <v>80</v>
      </c>
      <c r="U123" s="114"/>
      <c r="V123" s="114"/>
      <c r="W123" s="113"/>
      <c r="X123" s="580">
        <f>X118+X121</f>
        <v>185.49713548960912</v>
      </c>
      <c r="Y123" s="582"/>
      <c r="Z123" s="112" t="s">
        <v>77</v>
      </c>
      <c r="AA123" s="113"/>
      <c r="AB123" s="580">
        <f>AB118+AB121</f>
        <v>202.38855508389122</v>
      </c>
      <c r="AC123" s="582"/>
      <c r="AD123" s="112" t="s">
        <v>77</v>
      </c>
      <c r="AE123" s="113"/>
      <c r="AF123" s="580">
        <f>AF118+AF121</f>
        <v>50</v>
      </c>
      <c r="AG123" s="582"/>
      <c r="AH123" s="112" t="s">
        <v>77</v>
      </c>
      <c r="AI123" s="113"/>
    </row>
    <row r="124" spans="1:75" ht="14.25" thickBot="1">
      <c r="A124" s="1"/>
      <c r="B124" s="467"/>
      <c r="C124" s="467"/>
      <c r="D124" s="454" t="s">
        <v>40</v>
      </c>
      <c r="E124" s="454"/>
      <c r="F124" s="467"/>
      <c r="G124" s="467"/>
      <c r="H124" s="454" t="s">
        <v>29</v>
      </c>
      <c r="I124" s="454"/>
      <c r="J124" s="469"/>
      <c r="K124" s="469"/>
      <c r="L124" s="469"/>
      <c r="M124" s="469"/>
      <c r="N124" s="469"/>
      <c r="O124" s="1"/>
      <c r="P124" s="1"/>
      <c r="Q124" s="1"/>
      <c r="R124" s="1"/>
      <c r="S124" s="1"/>
      <c r="T124" s="16"/>
    </row>
    <row r="125" spans="1:75" ht="14.25" thickBot="1">
      <c r="A125" s="1"/>
      <c r="B125" s="467"/>
      <c r="C125" s="467"/>
      <c r="D125" s="454" t="s">
        <v>40</v>
      </c>
      <c r="E125" s="454"/>
      <c r="F125" s="467"/>
      <c r="G125" s="467"/>
      <c r="H125" s="454" t="s">
        <v>29</v>
      </c>
      <c r="I125" s="454"/>
      <c r="J125" s="469"/>
      <c r="K125" s="469"/>
      <c r="L125" s="469"/>
      <c r="M125" s="469"/>
      <c r="N125" s="469"/>
      <c r="O125" s="1"/>
      <c r="P125" s="478" t="s">
        <v>372</v>
      </c>
      <c r="Q125" s="478"/>
      <c r="R125" s="478"/>
      <c r="S125" s="479"/>
      <c r="T125" s="118">
        <f>IF(V115&lt;YEAR(C12),YEAR(C12),V115)</f>
        <v>2025</v>
      </c>
      <c r="U125" s="119" t="s">
        <v>176</v>
      </c>
      <c r="V125" s="120">
        <f>X123</f>
        <v>185.49713548960912</v>
      </c>
      <c r="W125" s="121" t="s">
        <v>175</v>
      </c>
      <c r="X125" s="118">
        <f>V115+Z117</f>
        <v>2035</v>
      </c>
      <c r="Y125" s="119" t="s">
        <v>176</v>
      </c>
      <c r="Z125" s="120">
        <f>AB123</f>
        <v>202.38855508389122</v>
      </c>
      <c r="AA125" s="121" t="s">
        <v>175</v>
      </c>
      <c r="AB125" s="118">
        <f>X125+AD117</f>
        <v>2060</v>
      </c>
      <c r="AC125" s="119" t="s">
        <v>176</v>
      </c>
      <c r="AD125" s="120">
        <f>AF123</f>
        <v>50</v>
      </c>
      <c r="AE125" s="121" t="s">
        <v>175</v>
      </c>
      <c r="AF125" s="118">
        <f>AB125+AH117</f>
        <v>2060</v>
      </c>
      <c r="AG125" s="119" t="s">
        <v>176</v>
      </c>
      <c r="AH125" s="120">
        <f>AF121</f>
        <v>50</v>
      </c>
      <c r="AI125" s="121" t="s">
        <v>175</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96">
        <f>CF表!D2</f>
        <v>2024</v>
      </c>
      <c r="D127" s="296">
        <f>CF表!E2</f>
        <v>2025</v>
      </c>
      <c r="E127" s="296">
        <f>CF表!F2</f>
        <v>2026</v>
      </c>
      <c r="F127" s="296">
        <f>CF表!G2</f>
        <v>2027</v>
      </c>
      <c r="G127" s="296">
        <f>CF表!H2</f>
        <v>2028</v>
      </c>
      <c r="H127" s="296">
        <f>CF表!I2</f>
        <v>2029</v>
      </c>
      <c r="I127" s="296">
        <f>CF表!J2</f>
        <v>2030</v>
      </c>
      <c r="J127" s="296">
        <f>CF表!K2</f>
        <v>2031</v>
      </c>
      <c r="K127" s="296">
        <f>CF表!L2</f>
        <v>2032</v>
      </c>
      <c r="L127" s="296">
        <f>CF表!M2</f>
        <v>2033</v>
      </c>
      <c r="M127" s="296">
        <f>CF表!N2</f>
        <v>2034</v>
      </c>
      <c r="N127" s="296">
        <f>CF表!O2</f>
        <v>2035</v>
      </c>
      <c r="O127" s="296">
        <f>CF表!P2</f>
        <v>2036</v>
      </c>
      <c r="P127" s="296">
        <f>CF表!Q2</f>
        <v>2037</v>
      </c>
      <c r="Q127" s="296">
        <f>CF表!R2</f>
        <v>2038</v>
      </c>
      <c r="R127" s="296">
        <f>CF表!S2</f>
        <v>2039</v>
      </c>
      <c r="S127" s="296">
        <f>CF表!T2</f>
        <v>2040</v>
      </c>
      <c r="T127" s="297">
        <f>CF表!U2</f>
        <v>2041</v>
      </c>
      <c r="U127" s="297">
        <f>CF表!V2</f>
        <v>2042</v>
      </c>
      <c r="V127" s="297">
        <f>CF表!W2</f>
        <v>2043</v>
      </c>
      <c r="W127" s="297">
        <f>CF表!X2</f>
        <v>2044</v>
      </c>
      <c r="X127" s="297">
        <f>CF表!Y2</f>
        <v>2045</v>
      </c>
      <c r="Y127" s="297">
        <f>CF表!Z2</f>
        <v>2046</v>
      </c>
      <c r="Z127" s="297">
        <f>CF表!AA2</f>
        <v>2047</v>
      </c>
      <c r="AA127" s="297">
        <f>CF表!AB2</f>
        <v>2048</v>
      </c>
      <c r="AB127" s="297">
        <f>CF表!AC2</f>
        <v>2049</v>
      </c>
      <c r="AC127" s="297">
        <f>CF表!AD2</f>
        <v>2050</v>
      </c>
      <c r="AD127" s="297">
        <f>CF表!AE2</f>
        <v>2051</v>
      </c>
      <c r="AE127" s="297">
        <f>CF表!AF2</f>
        <v>2052</v>
      </c>
      <c r="AF127" s="297">
        <f>CF表!AG2</f>
        <v>2053</v>
      </c>
      <c r="AG127" s="297">
        <f>CF表!AH2</f>
        <v>2054</v>
      </c>
      <c r="AH127" s="297">
        <f>CF表!AI2</f>
        <v>2055</v>
      </c>
      <c r="AI127" s="297">
        <f>CF表!AJ2</f>
        <v>2056</v>
      </c>
      <c r="AJ127" s="297">
        <f>CF表!AK2</f>
        <v>2057</v>
      </c>
      <c r="AK127" s="297">
        <f>CF表!AL2</f>
        <v>2058</v>
      </c>
      <c r="AL127" s="297">
        <f>CF表!AM2</f>
        <v>2059</v>
      </c>
      <c r="AM127" s="297">
        <f>CF表!AN2</f>
        <v>2060</v>
      </c>
      <c r="AN127" s="297">
        <f>CF表!AO2</f>
        <v>2061</v>
      </c>
      <c r="AO127" s="297">
        <f>CF表!AP2</f>
        <v>2062</v>
      </c>
      <c r="AP127" s="297">
        <f>CF表!AQ2</f>
        <v>2063</v>
      </c>
      <c r="AQ127" s="297">
        <f>CF表!AR2</f>
        <v>2064</v>
      </c>
      <c r="AR127" s="297">
        <f>CF表!AS2</f>
        <v>2065</v>
      </c>
      <c r="AS127" s="297">
        <f>CF表!AT2</f>
        <v>2066</v>
      </c>
      <c r="AT127" s="297">
        <f>CF表!AU2</f>
        <v>2067</v>
      </c>
      <c r="AU127" s="297">
        <f>CF表!AV2</f>
        <v>2068</v>
      </c>
      <c r="AV127" s="297">
        <f>CF表!AW2</f>
        <v>2069</v>
      </c>
      <c r="AW127" s="297">
        <f>CF表!AX2</f>
        <v>2070</v>
      </c>
      <c r="AX127" s="297">
        <f>CF表!AY2</f>
        <v>2071</v>
      </c>
      <c r="AY127" s="297">
        <f>CF表!AZ2</f>
        <v>2072</v>
      </c>
      <c r="AZ127" s="297">
        <f>CF表!BA2</f>
        <v>2073</v>
      </c>
      <c r="BA127" s="297">
        <f>CF表!BB2</f>
        <v>2074</v>
      </c>
      <c r="BB127" s="297">
        <f>CF表!BC2</f>
        <v>2075</v>
      </c>
      <c r="BC127" s="297">
        <f>CF表!BD2</f>
        <v>2076</v>
      </c>
      <c r="BD127" s="297">
        <f>CF表!BE2</f>
        <v>2077</v>
      </c>
      <c r="BE127" s="297">
        <f>CF表!BF2</f>
        <v>2078</v>
      </c>
      <c r="BF127" s="297">
        <f>CF表!BG2</f>
        <v>2079</v>
      </c>
      <c r="BG127" s="297">
        <f>CF表!BH2</f>
        <v>2080</v>
      </c>
      <c r="BH127" s="297">
        <f>CF表!BI2</f>
        <v>2081</v>
      </c>
      <c r="BI127" s="297">
        <f>CF表!BJ2</f>
        <v>2082</v>
      </c>
      <c r="BJ127" s="297">
        <f>CF表!BK2</f>
        <v>2083</v>
      </c>
      <c r="BK127" s="297">
        <f>CF表!BL2</f>
        <v>2084</v>
      </c>
      <c r="BL127" s="297">
        <f>CF表!BM2</f>
        <v>2085</v>
      </c>
      <c r="BM127" s="297">
        <f>CF表!BN2</f>
        <v>2086</v>
      </c>
      <c r="BN127" s="297">
        <f>CF表!BO2</f>
        <v>2087</v>
      </c>
      <c r="BO127" s="297">
        <f>CF表!BP2</f>
        <v>2088</v>
      </c>
      <c r="BP127" s="297">
        <f>CF表!BQ2</f>
        <v>2089</v>
      </c>
      <c r="BQ127" s="297">
        <f>CF表!BR2</f>
        <v>2090</v>
      </c>
      <c r="BR127" s="297">
        <f>CF表!BS2</f>
        <v>2091</v>
      </c>
      <c r="BS127" s="297">
        <f>CF表!BT2</f>
        <v>2092</v>
      </c>
      <c r="BT127" s="297">
        <f>CF表!BU2</f>
        <v>2093</v>
      </c>
      <c r="BU127" s="297">
        <f>CF表!BV2</f>
        <v>2094</v>
      </c>
      <c r="BV127" s="297">
        <f>CF表!BW2</f>
        <v>2095</v>
      </c>
      <c r="BW127" s="297">
        <f>CF表!BX2</f>
        <v>2096</v>
      </c>
    </row>
    <row r="128" spans="1:75" hidden="1" outlineLevel="1">
      <c r="A128" s="1"/>
      <c r="B128" s="1"/>
      <c r="C128" s="294">
        <f>CF表!D3</f>
        <v>35</v>
      </c>
      <c r="D128" s="294">
        <f>CF表!E3</f>
        <v>36</v>
      </c>
      <c r="E128" s="294">
        <f>CF表!F3</f>
        <v>37</v>
      </c>
      <c r="F128" s="294">
        <f>CF表!G3</f>
        <v>38</v>
      </c>
      <c r="G128" s="294">
        <f>CF表!H3</f>
        <v>39</v>
      </c>
      <c r="H128" s="294">
        <f>CF表!I3</f>
        <v>40</v>
      </c>
      <c r="I128" s="294">
        <f>CF表!J3</f>
        <v>41</v>
      </c>
      <c r="J128" s="294">
        <f>CF表!K3</f>
        <v>42</v>
      </c>
      <c r="K128" s="294">
        <f>CF表!L3</f>
        <v>43</v>
      </c>
      <c r="L128" s="294">
        <f>CF表!M3</f>
        <v>44</v>
      </c>
      <c r="M128" s="294">
        <f>CF表!N3</f>
        <v>45</v>
      </c>
      <c r="N128" s="294">
        <f>CF表!O3</f>
        <v>46</v>
      </c>
      <c r="O128" s="294">
        <f>CF表!P3</f>
        <v>47</v>
      </c>
      <c r="P128" s="294">
        <f>CF表!Q3</f>
        <v>48</v>
      </c>
      <c r="Q128" s="294">
        <f>CF表!R3</f>
        <v>49</v>
      </c>
      <c r="R128" s="294">
        <f>CF表!S3</f>
        <v>50</v>
      </c>
      <c r="S128" s="294">
        <f>CF表!T3</f>
        <v>51</v>
      </c>
      <c r="T128" s="295">
        <f>CF表!U3</f>
        <v>52</v>
      </c>
      <c r="U128" s="295">
        <f>CF表!V3</f>
        <v>53</v>
      </c>
      <c r="V128" s="295">
        <f>CF表!W3</f>
        <v>54</v>
      </c>
      <c r="W128" s="295">
        <f>CF表!X3</f>
        <v>55</v>
      </c>
      <c r="X128" s="295">
        <f>CF表!Y3</f>
        <v>56</v>
      </c>
      <c r="Y128" s="295">
        <f>CF表!Z3</f>
        <v>57</v>
      </c>
      <c r="Z128" s="295">
        <f>CF表!AA3</f>
        <v>58</v>
      </c>
      <c r="AA128" s="295">
        <f>CF表!AB3</f>
        <v>59</v>
      </c>
      <c r="AB128" s="295">
        <f>CF表!AC3</f>
        <v>60</v>
      </c>
      <c r="AC128" s="295">
        <f>CF表!AD3</f>
        <v>61</v>
      </c>
      <c r="AD128" s="295">
        <f>CF表!AE3</f>
        <v>62</v>
      </c>
      <c r="AE128" s="295">
        <f>CF表!AF3</f>
        <v>63</v>
      </c>
      <c r="AF128" s="295">
        <f>CF表!AG3</f>
        <v>64</v>
      </c>
      <c r="AG128" s="295">
        <f>CF表!AH3</f>
        <v>65</v>
      </c>
      <c r="AH128" s="295">
        <f>CF表!AI3</f>
        <v>66</v>
      </c>
      <c r="AI128" s="295">
        <f>CF表!AJ3</f>
        <v>67</v>
      </c>
      <c r="AJ128" s="295">
        <f>CF表!AK3</f>
        <v>68</v>
      </c>
      <c r="AK128" s="295">
        <f>CF表!AL3</f>
        <v>69</v>
      </c>
      <c r="AL128" s="295">
        <f>CF表!AM3</f>
        <v>70</v>
      </c>
      <c r="AM128" s="295">
        <f>CF表!AN3</f>
        <v>71</v>
      </c>
      <c r="AN128" s="295">
        <f>CF表!AO3</f>
        <v>72</v>
      </c>
      <c r="AO128" s="295">
        <f>CF表!AP3</f>
        <v>73</v>
      </c>
      <c r="AP128" s="295">
        <f>CF表!AQ3</f>
        <v>74</v>
      </c>
      <c r="AQ128" s="295">
        <f>CF表!AR3</f>
        <v>75</v>
      </c>
      <c r="AR128" s="295">
        <f>CF表!AS3</f>
        <v>76</v>
      </c>
      <c r="AS128" s="295">
        <f>CF表!AT3</f>
        <v>77</v>
      </c>
      <c r="AT128" s="295">
        <f>CF表!AU3</f>
        <v>78</v>
      </c>
      <c r="AU128" s="295">
        <f>CF表!AV3</f>
        <v>79</v>
      </c>
      <c r="AV128" s="295">
        <f>CF表!AW3</f>
        <v>80</v>
      </c>
      <c r="AW128" s="295">
        <f>CF表!AX3</f>
        <v>81</v>
      </c>
      <c r="AX128" s="295">
        <f>CF表!AY3</f>
        <v>82</v>
      </c>
      <c r="AY128" s="295">
        <f>CF表!AZ3</f>
        <v>83</v>
      </c>
      <c r="AZ128" s="295">
        <f>CF表!BA3</f>
        <v>84</v>
      </c>
      <c r="BA128" s="295">
        <f>CF表!BB3</f>
        <v>85</v>
      </c>
      <c r="BB128" s="295">
        <f>CF表!BC3</f>
        <v>86</v>
      </c>
      <c r="BC128" s="295">
        <f>CF表!BD3</f>
        <v>87</v>
      </c>
      <c r="BD128" s="295">
        <f>CF表!BE3</f>
        <v>88</v>
      </c>
      <c r="BE128" s="295">
        <f>CF表!BF3</f>
        <v>89</v>
      </c>
      <c r="BF128" s="295">
        <f>CF表!BG3</f>
        <v>90</v>
      </c>
      <c r="BG128" s="295" t="str">
        <f>CF表!BH3</f>
        <v/>
      </c>
      <c r="BH128" s="295" t="str">
        <f>CF表!BI3</f>
        <v/>
      </c>
      <c r="BI128" s="295" t="str">
        <f>CF表!BJ3</f>
        <v/>
      </c>
      <c r="BJ128" s="295" t="str">
        <f>CF表!BK3</f>
        <v/>
      </c>
      <c r="BK128" s="295" t="str">
        <f>CF表!BL3</f>
        <v/>
      </c>
      <c r="BL128" s="295" t="str">
        <f>CF表!BM3</f>
        <v/>
      </c>
      <c r="BM128" s="295" t="str">
        <f>CF表!BN3</f>
        <v/>
      </c>
      <c r="BN128" s="295" t="str">
        <f>CF表!BO3</f>
        <v/>
      </c>
      <c r="BO128" s="295" t="str">
        <f>CF表!BP3</f>
        <v/>
      </c>
      <c r="BP128" s="295" t="str">
        <f>CF表!BQ3</f>
        <v/>
      </c>
      <c r="BQ128" s="295" t="str">
        <f>CF表!BR3</f>
        <v/>
      </c>
      <c r="BR128" s="295" t="str">
        <f>CF表!BS3</f>
        <v/>
      </c>
      <c r="BS128" s="295" t="str">
        <f>CF表!BT3</f>
        <v/>
      </c>
      <c r="BT128" s="295" t="str">
        <f>CF表!BU3</f>
        <v/>
      </c>
      <c r="BU128" s="295" t="str">
        <f>CF表!BV3</f>
        <v/>
      </c>
      <c r="BV128" s="295" t="str">
        <f>CF表!BW3</f>
        <v/>
      </c>
      <c r="BW128" s="295" t="str">
        <f>CF表!BX3</f>
        <v/>
      </c>
    </row>
    <row r="129" spans="1:75" hidden="1" outlineLevel="1">
      <c r="A129" s="1"/>
      <c r="B129" s="1"/>
      <c r="C129" s="294">
        <f>CF表!D4</f>
        <v>35</v>
      </c>
      <c r="D129" s="294">
        <f>CF表!E4</f>
        <v>36</v>
      </c>
      <c r="E129" s="294">
        <f>CF表!F4</f>
        <v>37</v>
      </c>
      <c r="F129" s="294">
        <f>CF表!G4</f>
        <v>38</v>
      </c>
      <c r="G129" s="294">
        <f>CF表!H4</f>
        <v>39</v>
      </c>
      <c r="H129" s="294">
        <f>CF表!I4</f>
        <v>40</v>
      </c>
      <c r="I129" s="294">
        <f>CF表!J4</f>
        <v>41</v>
      </c>
      <c r="J129" s="294">
        <f>CF表!K4</f>
        <v>42</v>
      </c>
      <c r="K129" s="294">
        <f>CF表!L4</f>
        <v>43</v>
      </c>
      <c r="L129" s="294">
        <f>CF表!M4</f>
        <v>44</v>
      </c>
      <c r="M129" s="294">
        <f>CF表!N4</f>
        <v>45</v>
      </c>
      <c r="N129" s="294">
        <f>CF表!O4</f>
        <v>46</v>
      </c>
      <c r="O129" s="294">
        <f>CF表!P4</f>
        <v>47</v>
      </c>
      <c r="P129" s="294">
        <f>CF表!Q4</f>
        <v>48</v>
      </c>
      <c r="Q129" s="294">
        <f>CF表!R4</f>
        <v>49</v>
      </c>
      <c r="R129" s="294">
        <f>CF表!S4</f>
        <v>50</v>
      </c>
      <c r="S129" s="294">
        <f>CF表!T4</f>
        <v>51</v>
      </c>
      <c r="T129" s="295">
        <f>CF表!U4</f>
        <v>52</v>
      </c>
      <c r="U129" s="295">
        <f>CF表!V4</f>
        <v>53</v>
      </c>
      <c r="V129" s="295">
        <f>CF表!W4</f>
        <v>54</v>
      </c>
      <c r="W129" s="295">
        <f>CF表!X4</f>
        <v>55</v>
      </c>
      <c r="X129" s="295">
        <f>CF表!Y4</f>
        <v>56</v>
      </c>
      <c r="Y129" s="295">
        <f>CF表!Z4</f>
        <v>57</v>
      </c>
      <c r="Z129" s="295">
        <f>CF表!AA4</f>
        <v>58</v>
      </c>
      <c r="AA129" s="295">
        <f>CF表!AB4</f>
        <v>59</v>
      </c>
      <c r="AB129" s="295">
        <f>CF表!AC4</f>
        <v>60</v>
      </c>
      <c r="AC129" s="295">
        <f>CF表!AD4</f>
        <v>61</v>
      </c>
      <c r="AD129" s="295">
        <f>CF表!AE4</f>
        <v>62</v>
      </c>
      <c r="AE129" s="295">
        <f>CF表!AF4</f>
        <v>63</v>
      </c>
      <c r="AF129" s="295">
        <f>CF表!AG4</f>
        <v>64</v>
      </c>
      <c r="AG129" s="295">
        <f>CF表!AH4</f>
        <v>65</v>
      </c>
      <c r="AH129" s="295">
        <f>CF表!AI4</f>
        <v>66</v>
      </c>
      <c r="AI129" s="295">
        <f>CF表!AJ4</f>
        <v>67</v>
      </c>
      <c r="AJ129" s="295">
        <f>CF表!AK4</f>
        <v>68</v>
      </c>
      <c r="AK129" s="295">
        <f>CF表!AL4</f>
        <v>69</v>
      </c>
      <c r="AL129" s="295">
        <f>CF表!AM4</f>
        <v>70</v>
      </c>
      <c r="AM129" s="295">
        <f>CF表!AN4</f>
        <v>71</v>
      </c>
      <c r="AN129" s="295">
        <f>CF表!AO4</f>
        <v>72</v>
      </c>
      <c r="AO129" s="295">
        <f>CF表!AP4</f>
        <v>73</v>
      </c>
      <c r="AP129" s="295">
        <f>CF表!AQ4</f>
        <v>74</v>
      </c>
      <c r="AQ129" s="295">
        <f>CF表!AR4</f>
        <v>75</v>
      </c>
      <c r="AR129" s="295">
        <f>CF表!AS4</f>
        <v>76</v>
      </c>
      <c r="AS129" s="295">
        <f>CF表!AT4</f>
        <v>77</v>
      </c>
      <c r="AT129" s="295">
        <f>CF表!AU4</f>
        <v>78</v>
      </c>
      <c r="AU129" s="295">
        <f>CF表!AV4</f>
        <v>79</v>
      </c>
      <c r="AV129" s="295">
        <f>CF表!AW4</f>
        <v>80</v>
      </c>
      <c r="AW129" s="295">
        <f>CF表!AX4</f>
        <v>81</v>
      </c>
      <c r="AX129" s="295">
        <f>CF表!AY4</f>
        <v>82</v>
      </c>
      <c r="AY129" s="295">
        <f>CF表!AZ4</f>
        <v>83</v>
      </c>
      <c r="AZ129" s="295">
        <f>CF表!BA4</f>
        <v>84</v>
      </c>
      <c r="BA129" s="295">
        <f>CF表!BB4</f>
        <v>85</v>
      </c>
      <c r="BB129" s="295">
        <f>CF表!BC4</f>
        <v>86</v>
      </c>
      <c r="BC129" s="295">
        <f>CF表!BD4</f>
        <v>87</v>
      </c>
      <c r="BD129" s="295">
        <f>CF表!BE4</f>
        <v>88</v>
      </c>
      <c r="BE129" s="295">
        <f>CF表!BF4</f>
        <v>89</v>
      </c>
      <c r="BF129" s="295">
        <f>CF表!BG4</f>
        <v>90</v>
      </c>
      <c r="BG129" s="295" t="str">
        <f>CF表!BH4</f>
        <v/>
      </c>
      <c r="BH129" s="295" t="str">
        <f>CF表!BI4</f>
        <v/>
      </c>
      <c r="BI129" s="295" t="str">
        <f>CF表!BJ4</f>
        <v/>
      </c>
      <c r="BJ129" s="295" t="str">
        <f>CF表!BK4</f>
        <v/>
      </c>
      <c r="BK129" s="295" t="str">
        <f>CF表!BL4</f>
        <v/>
      </c>
      <c r="BL129" s="295" t="str">
        <f>CF表!BM4</f>
        <v/>
      </c>
      <c r="BM129" s="295" t="str">
        <f>CF表!BN4</f>
        <v/>
      </c>
      <c r="BN129" s="295" t="str">
        <f>CF表!BO4</f>
        <v/>
      </c>
      <c r="BO129" s="295" t="str">
        <f>CF表!BP4</f>
        <v/>
      </c>
      <c r="BP129" s="295" t="str">
        <f>CF表!BQ4</f>
        <v/>
      </c>
      <c r="BQ129" s="295" t="str">
        <f>CF表!BR4</f>
        <v/>
      </c>
      <c r="BR129" s="295" t="str">
        <f>CF表!BS4</f>
        <v/>
      </c>
      <c r="BS129" s="295" t="str">
        <f>CF表!BT4</f>
        <v/>
      </c>
      <c r="BT129" s="295" t="str">
        <f>CF表!BU4</f>
        <v/>
      </c>
      <c r="BU129" s="295" t="str">
        <f>CF表!BV4</f>
        <v/>
      </c>
      <c r="BV129" s="295" t="str">
        <f>CF表!BW4</f>
        <v/>
      </c>
      <c r="BW129" s="295" t="str">
        <f>CF表!BX4</f>
        <v/>
      </c>
    </row>
    <row r="130" spans="1:75" hidden="1" outlineLevel="1">
      <c r="A130" s="1"/>
      <c r="B130" s="299" t="s">
        <v>114</v>
      </c>
      <c r="C130" s="310">
        <f>IF(F115="","",F115)</f>
        <v>100</v>
      </c>
      <c r="D130" s="310">
        <f>IF(ISERROR(VLOOKUP(D127,$B117:$G120,5,0)),C130,VLOOKUP(D127,$B117:$G120,5,0))</f>
        <v>185</v>
      </c>
      <c r="E130" s="310">
        <f t="shared" ref="E130:BE130" si="14">IF(ISERROR(VLOOKUP(E127,$B117:$G120,5,0)),D130,VLOOKUP(E127,$B117:$G120,5,0))</f>
        <v>185</v>
      </c>
      <c r="F130" s="310">
        <f t="shared" si="14"/>
        <v>185</v>
      </c>
      <c r="G130" s="310">
        <f t="shared" si="14"/>
        <v>185</v>
      </c>
      <c r="H130" s="310">
        <f t="shared" si="14"/>
        <v>185</v>
      </c>
      <c r="I130" s="310">
        <f t="shared" si="14"/>
        <v>185</v>
      </c>
      <c r="J130" s="310">
        <f t="shared" si="14"/>
        <v>185</v>
      </c>
      <c r="K130" s="310">
        <f t="shared" si="14"/>
        <v>185</v>
      </c>
      <c r="L130" s="310">
        <f t="shared" si="14"/>
        <v>185</v>
      </c>
      <c r="M130" s="310">
        <f t="shared" si="14"/>
        <v>185</v>
      </c>
      <c r="N130" s="310">
        <f t="shared" si="14"/>
        <v>202</v>
      </c>
      <c r="O130" s="310">
        <f t="shared" si="14"/>
        <v>202</v>
      </c>
      <c r="P130" s="310">
        <f t="shared" si="14"/>
        <v>202</v>
      </c>
      <c r="Q130" s="310">
        <f t="shared" si="14"/>
        <v>202</v>
      </c>
      <c r="R130" s="310">
        <f t="shared" si="14"/>
        <v>202</v>
      </c>
      <c r="S130" s="310">
        <f t="shared" si="14"/>
        <v>202</v>
      </c>
      <c r="T130" s="310">
        <f t="shared" si="14"/>
        <v>202</v>
      </c>
      <c r="U130" s="310">
        <f t="shared" si="14"/>
        <v>202</v>
      </c>
      <c r="V130" s="310">
        <f t="shared" si="14"/>
        <v>202</v>
      </c>
      <c r="W130" s="310">
        <f t="shared" si="14"/>
        <v>202</v>
      </c>
      <c r="X130" s="310">
        <f t="shared" si="14"/>
        <v>202</v>
      </c>
      <c r="Y130" s="310">
        <f t="shared" si="14"/>
        <v>202</v>
      </c>
      <c r="Z130" s="310">
        <f t="shared" si="14"/>
        <v>202</v>
      </c>
      <c r="AA130" s="310">
        <f t="shared" si="14"/>
        <v>202</v>
      </c>
      <c r="AB130" s="310">
        <f t="shared" si="14"/>
        <v>202</v>
      </c>
      <c r="AC130" s="310">
        <f t="shared" si="14"/>
        <v>202</v>
      </c>
      <c r="AD130" s="310">
        <f t="shared" si="14"/>
        <v>202</v>
      </c>
      <c r="AE130" s="310">
        <f t="shared" si="14"/>
        <v>202</v>
      </c>
      <c r="AF130" s="310">
        <f t="shared" si="14"/>
        <v>202</v>
      </c>
      <c r="AG130" s="310">
        <f t="shared" si="14"/>
        <v>202</v>
      </c>
      <c r="AH130" s="310">
        <f t="shared" si="14"/>
        <v>202</v>
      </c>
      <c r="AI130" s="310">
        <f t="shared" si="14"/>
        <v>202</v>
      </c>
      <c r="AJ130" s="310">
        <f t="shared" si="14"/>
        <v>202</v>
      </c>
      <c r="AK130" s="310">
        <f t="shared" si="14"/>
        <v>202</v>
      </c>
      <c r="AL130" s="310">
        <f t="shared" si="14"/>
        <v>202</v>
      </c>
      <c r="AM130" s="310">
        <f t="shared" si="14"/>
        <v>50</v>
      </c>
      <c r="AN130" s="310">
        <f t="shared" si="14"/>
        <v>50</v>
      </c>
      <c r="AO130" s="310">
        <f t="shared" si="14"/>
        <v>50</v>
      </c>
      <c r="AP130" s="310">
        <f t="shared" si="14"/>
        <v>50</v>
      </c>
      <c r="AQ130" s="310">
        <f t="shared" si="14"/>
        <v>50</v>
      </c>
      <c r="AR130" s="310">
        <f t="shared" si="14"/>
        <v>50</v>
      </c>
      <c r="AS130" s="310">
        <f t="shared" si="14"/>
        <v>50</v>
      </c>
      <c r="AT130" s="310">
        <f t="shared" si="14"/>
        <v>50</v>
      </c>
      <c r="AU130" s="310">
        <f t="shared" si="14"/>
        <v>50</v>
      </c>
      <c r="AV130" s="310">
        <f t="shared" si="14"/>
        <v>50</v>
      </c>
      <c r="AW130" s="310">
        <f t="shared" si="14"/>
        <v>50</v>
      </c>
      <c r="AX130" s="310">
        <f t="shared" si="14"/>
        <v>50</v>
      </c>
      <c r="AY130" s="310">
        <f t="shared" si="14"/>
        <v>50</v>
      </c>
      <c r="AZ130" s="310">
        <f t="shared" si="14"/>
        <v>50</v>
      </c>
      <c r="BA130" s="310">
        <f t="shared" si="14"/>
        <v>50</v>
      </c>
      <c r="BB130" s="310">
        <f t="shared" si="14"/>
        <v>50</v>
      </c>
      <c r="BC130" s="310">
        <f t="shared" si="14"/>
        <v>50</v>
      </c>
      <c r="BD130" s="310">
        <f t="shared" si="14"/>
        <v>50</v>
      </c>
      <c r="BE130" s="310">
        <f t="shared" si="14"/>
        <v>50</v>
      </c>
      <c r="BF130" s="310">
        <f t="shared" ref="BF130:BW130" si="15">IF(ISERROR(VLOOKUP(BF127,$B117:$G120,5,0)),BE130,VLOOKUP(BF127,$B117:$G120,5,0))</f>
        <v>50</v>
      </c>
      <c r="BG130" s="310">
        <f t="shared" si="15"/>
        <v>50</v>
      </c>
      <c r="BH130" s="310">
        <f t="shared" si="15"/>
        <v>50</v>
      </c>
      <c r="BI130" s="310">
        <f t="shared" si="15"/>
        <v>50</v>
      </c>
      <c r="BJ130" s="310">
        <f t="shared" si="15"/>
        <v>50</v>
      </c>
      <c r="BK130" s="310">
        <f t="shared" si="15"/>
        <v>50</v>
      </c>
      <c r="BL130" s="310">
        <f t="shared" si="15"/>
        <v>50</v>
      </c>
      <c r="BM130" s="310">
        <f t="shared" si="15"/>
        <v>50</v>
      </c>
      <c r="BN130" s="310">
        <f t="shared" si="15"/>
        <v>50</v>
      </c>
      <c r="BO130" s="310">
        <f t="shared" si="15"/>
        <v>50</v>
      </c>
      <c r="BP130" s="310">
        <f t="shared" si="15"/>
        <v>50</v>
      </c>
      <c r="BQ130" s="310">
        <f t="shared" si="15"/>
        <v>50</v>
      </c>
      <c r="BR130" s="310">
        <f t="shared" si="15"/>
        <v>50</v>
      </c>
      <c r="BS130" s="310">
        <f t="shared" si="15"/>
        <v>50</v>
      </c>
      <c r="BT130" s="310">
        <f t="shared" si="15"/>
        <v>50</v>
      </c>
      <c r="BU130" s="310">
        <f t="shared" si="15"/>
        <v>50</v>
      </c>
      <c r="BV130" s="310">
        <f t="shared" si="15"/>
        <v>50</v>
      </c>
      <c r="BW130" s="310">
        <f t="shared" si="15"/>
        <v>50</v>
      </c>
    </row>
    <row r="131" spans="1:75" hidden="1" outlineLevel="1">
      <c r="A131" s="1"/>
      <c r="B131" s="299" t="s">
        <v>115</v>
      </c>
      <c r="C131" s="310" t="str">
        <f>IF(ISERROR(VLOOKUP(C127,$B123:$G125,5,0)),"",VLOOKUP(C127,$B123:$G125,5,0))</f>
        <v/>
      </c>
      <c r="D131" s="310">
        <f t="shared" ref="D131:BE131" si="16">IF(ISERROR(VLOOKUP(D127,$B123:$G125,5,0)),"",VLOOKUP(D127,$B123:$G125,5,0))</f>
        <v>300</v>
      </c>
      <c r="E131" s="310" t="str">
        <f t="shared" si="16"/>
        <v/>
      </c>
      <c r="F131" s="310" t="str">
        <f t="shared" si="16"/>
        <v/>
      </c>
      <c r="G131" s="310" t="str">
        <f t="shared" si="16"/>
        <v/>
      </c>
      <c r="H131" s="310" t="str">
        <f t="shared" si="16"/>
        <v/>
      </c>
      <c r="I131" s="310" t="str">
        <f t="shared" si="16"/>
        <v/>
      </c>
      <c r="J131" s="310" t="str">
        <f t="shared" si="16"/>
        <v/>
      </c>
      <c r="K131" s="310" t="str">
        <f t="shared" si="16"/>
        <v/>
      </c>
      <c r="L131" s="310" t="str">
        <f t="shared" si="16"/>
        <v/>
      </c>
      <c r="M131" s="310" t="str">
        <f t="shared" si="16"/>
        <v/>
      </c>
      <c r="N131" s="310" t="str">
        <f t="shared" si="16"/>
        <v/>
      </c>
      <c r="O131" s="310" t="str">
        <f t="shared" si="16"/>
        <v/>
      </c>
      <c r="P131" s="310" t="str">
        <f t="shared" si="16"/>
        <v/>
      </c>
      <c r="Q131" s="310" t="str">
        <f t="shared" si="16"/>
        <v/>
      </c>
      <c r="R131" s="310" t="str">
        <f t="shared" si="16"/>
        <v/>
      </c>
      <c r="S131" s="310" t="str">
        <f t="shared" si="16"/>
        <v/>
      </c>
      <c r="T131" s="310" t="str">
        <f t="shared" si="16"/>
        <v/>
      </c>
      <c r="U131" s="310" t="str">
        <f t="shared" si="16"/>
        <v/>
      </c>
      <c r="V131" s="310" t="str">
        <f t="shared" si="16"/>
        <v/>
      </c>
      <c r="W131" s="310" t="str">
        <f t="shared" si="16"/>
        <v/>
      </c>
      <c r="X131" s="310" t="str">
        <f t="shared" si="16"/>
        <v/>
      </c>
      <c r="Y131" s="310" t="str">
        <f t="shared" si="16"/>
        <v/>
      </c>
      <c r="Z131" s="310" t="str">
        <f t="shared" si="16"/>
        <v/>
      </c>
      <c r="AA131" s="310" t="str">
        <f t="shared" si="16"/>
        <v/>
      </c>
      <c r="AB131" s="310" t="str">
        <f t="shared" si="16"/>
        <v/>
      </c>
      <c r="AC131" s="310" t="str">
        <f t="shared" si="16"/>
        <v/>
      </c>
      <c r="AD131" s="310" t="str">
        <f t="shared" si="16"/>
        <v/>
      </c>
      <c r="AE131" s="310" t="str">
        <f t="shared" si="16"/>
        <v/>
      </c>
      <c r="AF131" s="310" t="str">
        <f t="shared" si="16"/>
        <v/>
      </c>
      <c r="AG131" s="310" t="str">
        <f t="shared" si="16"/>
        <v/>
      </c>
      <c r="AH131" s="310" t="str">
        <f t="shared" si="16"/>
        <v/>
      </c>
      <c r="AI131" s="310" t="str">
        <f t="shared" si="16"/>
        <v/>
      </c>
      <c r="AJ131" s="310" t="str">
        <f t="shared" si="16"/>
        <v/>
      </c>
      <c r="AK131" s="310" t="str">
        <f t="shared" si="16"/>
        <v/>
      </c>
      <c r="AL131" s="310" t="str">
        <f t="shared" si="16"/>
        <v/>
      </c>
      <c r="AM131" s="310" t="str">
        <f t="shared" si="16"/>
        <v/>
      </c>
      <c r="AN131" s="310" t="str">
        <f t="shared" si="16"/>
        <v/>
      </c>
      <c r="AO131" s="310" t="str">
        <f t="shared" si="16"/>
        <v/>
      </c>
      <c r="AP131" s="310" t="str">
        <f t="shared" si="16"/>
        <v/>
      </c>
      <c r="AQ131" s="310" t="str">
        <f t="shared" si="16"/>
        <v/>
      </c>
      <c r="AR131" s="310" t="str">
        <f t="shared" si="16"/>
        <v/>
      </c>
      <c r="AS131" s="310" t="str">
        <f t="shared" si="16"/>
        <v/>
      </c>
      <c r="AT131" s="310" t="str">
        <f t="shared" si="16"/>
        <v/>
      </c>
      <c r="AU131" s="310" t="str">
        <f t="shared" si="16"/>
        <v/>
      </c>
      <c r="AV131" s="310" t="str">
        <f t="shared" si="16"/>
        <v/>
      </c>
      <c r="AW131" s="310" t="str">
        <f t="shared" si="16"/>
        <v/>
      </c>
      <c r="AX131" s="310" t="str">
        <f t="shared" si="16"/>
        <v/>
      </c>
      <c r="AY131" s="310" t="str">
        <f t="shared" si="16"/>
        <v/>
      </c>
      <c r="AZ131" s="310" t="str">
        <f t="shared" si="16"/>
        <v/>
      </c>
      <c r="BA131" s="310" t="str">
        <f t="shared" si="16"/>
        <v/>
      </c>
      <c r="BB131" s="310" t="str">
        <f t="shared" si="16"/>
        <v/>
      </c>
      <c r="BC131" s="310" t="str">
        <f t="shared" si="16"/>
        <v/>
      </c>
      <c r="BD131" s="310" t="str">
        <f t="shared" si="16"/>
        <v/>
      </c>
      <c r="BE131" s="310" t="str">
        <f t="shared" si="16"/>
        <v/>
      </c>
      <c r="BF131" s="310" t="str">
        <f t="shared" ref="BF131:BW131" si="17">IF(ISERROR(VLOOKUP(BF127,$B123:$G125,5,0)),"",VLOOKUP(BF127,$B123:$G125,5,0))</f>
        <v/>
      </c>
      <c r="BG131" s="310" t="str">
        <f t="shared" si="17"/>
        <v/>
      </c>
      <c r="BH131" s="310" t="str">
        <f t="shared" si="17"/>
        <v/>
      </c>
      <c r="BI131" s="310" t="str">
        <f t="shared" si="17"/>
        <v/>
      </c>
      <c r="BJ131" s="310" t="str">
        <f t="shared" si="17"/>
        <v/>
      </c>
      <c r="BK131" s="310" t="str">
        <f t="shared" si="17"/>
        <v/>
      </c>
      <c r="BL131" s="310" t="str">
        <f t="shared" si="17"/>
        <v/>
      </c>
      <c r="BM131" s="310" t="str">
        <f t="shared" si="17"/>
        <v/>
      </c>
      <c r="BN131" s="310" t="str">
        <f t="shared" si="17"/>
        <v/>
      </c>
      <c r="BO131" s="310" t="str">
        <f t="shared" si="17"/>
        <v/>
      </c>
      <c r="BP131" s="310" t="str">
        <f t="shared" si="17"/>
        <v/>
      </c>
      <c r="BQ131" s="310" t="str">
        <f t="shared" si="17"/>
        <v/>
      </c>
      <c r="BR131" s="310" t="str">
        <f t="shared" si="17"/>
        <v/>
      </c>
      <c r="BS131" s="310" t="str">
        <f t="shared" si="17"/>
        <v/>
      </c>
      <c r="BT131" s="310" t="str">
        <f t="shared" si="17"/>
        <v/>
      </c>
      <c r="BU131" s="310" t="str">
        <f t="shared" si="17"/>
        <v/>
      </c>
      <c r="BV131" s="310" t="str">
        <f t="shared" si="17"/>
        <v/>
      </c>
      <c r="BW131" s="310" t="str">
        <f t="shared" si="17"/>
        <v/>
      </c>
    </row>
    <row r="132" spans="1:75" hidden="1" outlineLevel="1">
      <c r="A132" s="1"/>
      <c r="B132" s="1"/>
      <c r="C132" s="122">
        <f t="shared" ref="C132:AH132" si="18">SUM(C130:C131)</f>
        <v>100</v>
      </c>
      <c r="D132" s="122">
        <f t="shared" si="18"/>
        <v>485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98">
        <f t="shared" si="18"/>
        <v>202</v>
      </c>
      <c r="U132" s="298">
        <f t="shared" si="18"/>
        <v>202</v>
      </c>
      <c r="V132" s="298">
        <f t="shared" si="18"/>
        <v>202</v>
      </c>
      <c r="W132" s="298">
        <f t="shared" si="18"/>
        <v>202</v>
      </c>
      <c r="X132" s="298">
        <f t="shared" si="18"/>
        <v>202</v>
      </c>
      <c r="Y132" s="298">
        <f t="shared" si="18"/>
        <v>202</v>
      </c>
      <c r="Z132" s="298">
        <f t="shared" si="18"/>
        <v>202</v>
      </c>
      <c r="AA132" s="298">
        <f t="shared" si="18"/>
        <v>202</v>
      </c>
      <c r="AB132" s="298">
        <f t="shared" si="18"/>
        <v>202</v>
      </c>
      <c r="AC132" s="298">
        <f t="shared" si="18"/>
        <v>202</v>
      </c>
      <c r="AD132" s="298">
        <f t="shared" si="18"/>
        <v>202</v>
      </c>
      <c r="AE132" s="298">
        <f t="shared" si="18"/>
        <v>202</v>
      </c>
      <c r="AF132" s="298">
        <f t="shared" si="18"/>
        <v>202</v>
      </c>
      <c r="AG132" s="298">
        <f t="shared" si="18"/>
        <v>202</v>
      </c>
      <c r="AH132" s="298">
        <f t="shared" si="18"/>
        <v>202</v>
      </c>
      <c r="AI132" s="298">
        <f t="shared" ref="AI132:BE132" si="19">SUM(AI130:AI131)</f>
        <v>202</v>
      </c>
      <c r="AJ132" s="298">
        <f t="shared" si="19"/>
        <v>202</v>
      </c>
      <c r="AK132" s="298">
        <f t="shared" si="19"/>
        <v>202</v>
      </c>
      <c r="AL132" s="298">
        <f t="shared" si="19"/>
        <v>202</v>
      </c>
      <c r="AM132" s="298">
        <f t="shared" si="19"/>
        <v>50</v>
      </c>
      <c r="AN132" s="298">
        <f t="shared" si="19"/>
        <v>50</v>
      </c>
      <c r="AO132" s="298">
        <f t="shared" si="19"/>
        <v>50</v>
      </c>
      <c r="AP132" s="298">
        <f t="shared" si="19"/>
        <v>50</v>
      </c>
      <c r="AQ132" s="298">
        <f t="shared" si="19"/>
        <v>50</v>
      </c>
      <c r="AR132" s="298">
        <f t="shared" si="19"/>
        <v>50</v>
      </c>
      <c r="AS132" s="298">
        <f t="shared" si="19"/>
        <v>50</v>
      </c>
      <c r="AT132" s="298">
        <f t="shared" si="19"/>
        <v>50</v>
      </c>
      <c r="AU132" s="298">
        <f t="shared" si="19"/>
        <v>50</v>
      </c>
      <c r="AV132" s="298">
        <f t="shared" si="19"/>
        <v>50</v>
      </c>
      <c r="AW132" s="298">
        <f t="shared" si="19"/>
        <v>50</v>
      </c>
      <c r="AX132" s="298">
        <f t="shared" si="19"/>
        <v>50</v>
      </c>
      <c r="AY132" s="298">
        <f t="shared" si="19"/>
        <v>50</v>
      </c>
      <c r="AZ132" s="298">
        <f t="shared" si="19"/>
        <v>50</v>
      </c>
      <c r="BA132" s="298">
        <f t="shared" si="19"/>
        <v>50</v>
      </c>
      <c r="BB132" s="298">
        <f t="shared" si="19"/>
        <v>50</v>
      </c>
      <c r="BC132" s="298">
        <f t="shared" si="19"/>
        <v>50</v>
      </c>
      <c r="BD132" s="298">
        <f t="shared" si="19"/>
        <v>50</v>
      </c>
      <c r="BE132" s="298">
        <f t="shared" si="19"/>
        <v>50</v>
      </c>
      <c r="BF132" s="298">
        <f t="shared" ref="BF132:BW132" si="20">SUM(BF130:BF131)</f>
        <v>50</v>
      </c>
      <c r="BG132" s="298">
        <f t="shared" si="20"/>
        <v>50</v>
      </c>
      <c r="BH132" s="298">
        <f t="shared" si="20"/>
        <v>50</v>
      </c>
      <c r="BI132" s="298">
        <f t="shared" si="20"/>
        <v>50</v>
      </c>
      <c r="BJ132" s="298">
        <f t="shared" si="20"/>
        <v>50</v>
      </c>
      <c r="BK132" s="298">
        <f t="shared" si="20"/>
        <v>50</v>
      </c>
      <c r="BL132" s="298">
        <f t="shared" si="20"/>
        <v>50</v>
      </c>
      <c r="BM132" s="298">
        <f t="shared" si="20"/>
        <v>50</v>
      </c>
      <c r="BN132" s="298">
        <f t="shared" si="20"/>
        <v>50</v>
      </c>
      <c r="BO132" s="298">
        <f t="shared" si="20"/>
        <v>50</v>
      </c>
      <c r="BP132" s="298">
        <f t="shared" si="20"/>
        <v>50</v>
      </c>
      <c r="BQ132" s="298">
        <f t="shared" si="20"/>
        <v>50</v>
      </c>
      <c r="BR132" s="298">
        <f t="shared" si="20"/>
        <v>50</v>
      </c>
      <c r="BS132" s="298">
        <f t="shared" si="20"/>
        <v>50</v>
      </c>
      <c r="BT132" s="298">
        <f t="shared" si="20"/>
        <v>50</v>
      </c>
      <c r="BU132" s="298">
        <f t="shared" si="20"/>
        <v>50</v>
      </c>
      <c r="BV132" s="298">
        <f t="shared" si="20"/>
        <v>50</v>
      </c>
      <c r="BW132" s="298">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308" t="s">
        <v>384</v>
      </c>
      <c r="B136" s="1" t="s">
        <v>108</v>
      </c>
      <c r="C136" s="1"/>
      <c r="D136" s="1"/>
      <c r="E136" s="1"/>
      <c r="F136" s="1"/>
      <c r="G136" s="1"/>
      <c r="H136" s="1"/>
      <c r="I136" s="1"/>
      <c r="J136" s="1"/>
      <c r="K136" s="1"/>
      <c r="L136" s="1"/>
      <c r="M136" s="1"/>
      <c r="N136" s="1"/>
      <c r="O136" s="1"/>
      <c r="P136" s="470"/>
      <c r="Q136" s="470"/>
      <c r="R136" s="1"/>
      <c r="S136" s="1"/>
    </row>
    <row r="137" spans="1:75" ht="14.25" thickBot="1">
      <c r="A137" s="1"/>
      <c r="B137" s="500" t="s">
        <v>281</v>
      </c>
      <c r="C137" s="500"/>
      <c r="D137" s="501" t="s">
        <v>104</v>
      </c>
      <c r="E137" s="501"/>
      <c r="F137" s="540">
        <v>44197</v>
      </c>
      <c r="G137" s="540"/>
      <c r="H137" s="1"/>
      <c r="I137" s="1"/>
      <c r="J137" s="1"/>
      <c r="K137" s="1"/>
      <c r="L137" s="470" t="s">
        <v>154</v>
      </c>
      <c r="M137" s="470"/>
      <c r="N137" s="1"/>
      <c r="O137" s="1"/>
      <c r="P137" s="25"/>
      <c r="Q137" s="25"/>
      <c r="R137" s="1"/>
      <c r="S137" s="1"/>
      <c r="T137" s="2" t="s">
        <v>181</v>
      </c>
      <c r="U137" s="16"/>
    </row>
    <row r="138" spans="1:75" ht="14.25" thickBot="1">
      <c r="A138" s="1"/>
      <c r="B138" s="502" t="s">
        <v>272</v>
      </c>
      <c r="C138" s="502"/>
      <c r="D138" s="530" t="str">
        <f>IF(IF(OR(F137="",H138=""),"",YEAR(F137))&lt;YEAR(C$12),YEAR(C$12),IF(OR(F137="",H138=""),"",YEAR(F137)))</f>
        <v/>
      </c>
      <c r="E138" s="530"/>
      <c r="F138" s="495" t="s">
        <v>103</v>
      </c>
      <c r="G138" s="495"/>
      <c r="H138" s="541" t="str">
        <f>IF(IF(OR(MONTH(F137)&lt;4,AND(MONTH(F137)=4,DAY(F137)=1)),YEAR(F137)+2,YEAR(F137)+3)&lt;YEAR(C$12),"",IF(OR(MONTH(F137)&lt;4,AND(MONTH(F137)=4,DAY(F137)=1)),YEAR(F137)+2,YEAR(F137)+3))</f>
        <v/>
      </c>
      <c r="I138" s="500"/>
      <c r="J138" s="495" t="s">
        <v>43</v>
      </c>
      <c r="K138" s="495"/>
      <c r="L138" s="500" t="str">
        <f>IF(OR(B138="",D138=""),"",VLOOKUP(B138,T$138:V$153,3,0))</f>
        <v/>
      </c>
      <c r="M138" s="500"/>
      <c r="N138" s="495" t="s">
        <v>29</v>
      </c>
      <c r="O138" s="495"/>
      <c r="P138" s="213"/>
      <c r="Q138" s="213"/>
      <c r="R138" s="1"/>
      <c r="S138" s="1"/>
      <c r="T138" s="483" t="s">
        <v>256</v>
      </c>
      <c r="U138" s="483"/>
      <c r="V138" s="207">
        <v>50</v>
      </c>
      <c r="W138" s="21" t="s">
        <v>29</v>
      </c>
      <c r="X138" s="208"/>
      <c r="Y138" s="457" t="s">
        <v>283</v>
      </c>
      <c r="Z138" s="457"/>
      <c r="AA138" s="457"/>
      <c r="AB138" s="457"/>
      <c r="AC138" s="457"/>
      <c r="AD138" s="457"/>
      <c r="AE138" s="457"/>
      <c r="AG138" s="319" t="s">
        <v>482</v>
      </c>
    </row>
    <row r="139" spans="1:75" ht="14.25" thickBot="1">
      <c r="A139" s="1"/>
      <c r="B139" s="539" t="s">
        <v>273</v>
      </c>
      <c r="C139" s="539"/>
      <c r="D139" s="531">
        <f>IF(OR(F137="",H139=""),"",IF(IF(OR(MONTH(F137)&lt;4,AND(MONTH(F137)=4,DAY(F137)=1)),YEAR(F137)+3,YEAR(F137)+4)&lt;YEAR(C$12),YEAR(C$12),IF(OR(MONTH(F137)&lt;4,AND(MONTH(F137)=4,DAY(F137)=1)),YEAR(F137)+3,YEAR(F137)+4)))</f>
        <v>2024</v>
      </c>
      <c r="E139" s="531"/>
      <c r="F139" s="17" t="s">
        <v>27</v>
      </c>
      <c r="G139" s="17"/>
      <c r="H139" s="531">
        <f>IF(IF(OR(MONTH(F137)&lt;4,AND(MONTH(F137)=4,DAY(F137)=1)),YEAR(F137)+5,YEAR(F137)+6)&lt;YEAR(C$12),"",IF(OR(MONTH(F137)&lt;4,AND(MONTH(F137)=4,DAY(F137)=1)),YEAR(F137)+5,YEAR(F137)+6))</f>
        <v>2026</v>
      </c>
      <c r="I139" s="531"/>
      <c r="J139" s="17" t="s">
        <v>43</v>
      </c>
      <c r="K139" s="17"/>
      <c r="L139" s="500">
        <f t="shared" ref="L139:L144" si="21">IF(D139="","",VLOOKUP(B139,T$138:V$153,3,0))</f>
        <v>30</v>
      </c>
      <c r="M139" s="500"/>
      <c r="N139" s="17" t="s">
        <v>29</v>
      </c>
      <c r="O139" s="17"/>
      <c r="P139" s="213"/>
      <c r="Q139" s="213"/>
      <c r="R139" s="1"/>
      <c r="S139" s="1"/>
      <c r="T139" s="455" t="s">
        <v>257</v>
      </c>
      <c r="U139" s="456"/>
      <c r="V139" s="207">
        <v>30</v>
      </c>
      <c r="W139" s="21" t="s">
        <v>29</v>
      </c>
      <c r="X139" s="208"/>
      <c r="Y139" s="216"/>
      <c r="Z139" s="20"/>
      <c r="AA139" s="20"/>
      <c r="AB139" s="20"/>
      <c r="AC139" s="20"/>
    </row>
    <row r="140" spans="1:75" ht="14.25" thickBot="1">
      <c r="A140" s="1"/>
      <c r="B140" s="502" t="s">
        <v>275</v>
      </c>
      <c r="C140" s="502"/>
      <c r="D140" s="531">
        <f>IF(OR(F137="",H140=""),"",IF(IF(OR(MONTH(F137)&lt;4,AND(MONTH(F137)=4,DAY(F137)=1)),YEAR(F137)+6,YEAR(F137)+7)&lt;YEAR(C$12),YEAR(C$12),IF(OR(MONTH(F137)&lt;4,AND(MONTH(F137)=4,DAY(F137)=1)),YEAR(F137)+6,YEAR(F137)+7)))</f>
        <v>2027</v>
      </c>
      <c r="E140" s="531"/>
      <c r="F140" s="454" t="s">
        <v>103</v>
      </c>
      <c r="G140" s="454"/>
      <c r="H140" s="531">
        <f>IF(IF(OR(MONTH(F137)&lt;4,AND(MONTH(F137)=4,DAY(F137)=1)),YEAR(F137)+11,YEAR(F137)+12)&lt;YEAR(C$12),"",IF(OR(MONTH(F137)&lt;4,AND(MONTH(F137)=4,DAY(F137)=1)),YEAR(F137)+11,YEAR(F137)+12))</f>
        <v>2032</v>
      </c>
      <c r="I140" s="467"/>
      <c r="J140" s="454" t="s">
        <v>43</v>
      </c>
      <c r="K140" s="454"/>
      <c r="L140" s="467">
        <f t="shared" si="21"/>
        <v>40</v>
      </c>
      <c r="M140" s="467"/>
      <c r="N140" s="454" t="s">
        <v>29</v>
      </c>
      <c r="O140" s="454"/>
      <c r="P140" s="213"/>
      <c r="Q140" s="213"/>
      <c r="R140" s="1"/>
      <c r="S140" s="1"/>
      <c r="T140" s="455" t="s">
        <v>258</v>
      </c>
      <c r="U140" s="456"/>
      <c r="V140" s="207">
        <v>35</v>
      </c>
      <c r="W140" s="21" t="s">
        <v>29</v>
      </c>
      <c r="X140" s="208"/>
      <c r="Y140" s="457" t="s">
        <v>284</v>
      </c>
      <c r="Z140" s="457"/>
      <c r="AA140" s="457"/>
      <c r="AB140" s="457"/>
      <c r="AC140" s="457"/>
      <c r="AD140" s="457"/>
      <c r="AE140" s="457"/>
    </row>
    <row r="141" spans="1:75" ht="14.25" thickBot="1">
      <c r="A141" s="1"/>
      <c r="B141" s="502" t="s">
        <v>276</v>
      </c>
      <c r="C141" s="502"/>
      <c r="D141" s="531">
        <f>IF(OR(F137="",H141=""),"",IF(IF(OR(MONTH(F137)&lt;4,AND(MONTH(F137)=4,DAY(F137)=1)),YEAR(F137)+12,YEAR(F137)+13)&lt;YEAR(C$12),YEAR(C$12),IF(OR(MONTH(F137)&lt;4,AND(MONTH(F137)=4,DAY(F137)=1)),YEAR(F137)+12,YEAR(F137)+13)))</f>
        <v>2033</v>
      </c>
      <c r="E141" s="531"/>
      <c r="F141" s="454" t="s">
        <v>103</v>
      </c>
      <c r="G141" s="454"/>
      <c r="H141" s="531">
        <f>IF(IF(OR(MONTH(F137)&lt;4,AND(MONTH(F137)=4,DAY(F137)=1)),YEAR(F137)+14,YEAR(F137)+15)&lt;YEAR(C$12),"",IF(OR(MONTH(F137)&lt;4,AND(MONTH(F137)=4,DAY(F137)=1)),YEAR(F137)+14,YEAR(F137)+15))</f>
        <v>2035</v>
      </c>
      <c r="I141" s="467"/>
      <c r="J141" s="454" t="s">
        <v>43</v>
      </c>
      <c r="K141" s="454"/>
      <c r="L141" s="467">
        <f t="shared" si="21"/>
        <v>55</v>
      </c>
      <c r="M141" s="467"/>
      <c r="N141" s="454" t="s">
        <v>29</v>
      </c>
      <c r="O141" s="454"/>
      <c r="P141" s="213"/>
      <c r="Q141" s="213"/>
      <c r="R141" s="1"/>
      <c r="S141" s="1"/>
      <c r="T141" s="455" t="s">
        <v>259</v>
      </c>
      <c r="U141" s="456"/>
      <c r="V141" s="207">
        <v>20</v>
      </c>
      <c r="W141" s="21" t="s">
        <v>29</v>
      </c>
      <c r="X141" s="208"/>
      <c r="Y141" s="457" t="s">
        <v>285</v>
      </c>
      <c r="Z141" s="457"/>
      <c r="AA141" s="457"/>
      <c r="AB141" s="457"/>
      <c r="AC141" s="457"/>
      <c r="AD141" s="457"/>
      <c r="AE141" s="457"/>
    </row>
    <row r="142" spans="1:75" ht="14.25" thickBot="1">
      <c r="A142" s="1"/>
      <c r="B142" s="502" t="s">
        <v>279</v>
      </c>
      <c r="C142" s="502"/>
      <c r="D142" s="531">
        <f>IF(OR(F137="",H142=""),"",IF(IF(OR(MONTH(F137)&lt;4,AND(MONTH(F137)=4,DAY(F137)=1)),YEAR(F137)+15,YEAR(F137)+16)&lt;YEAR(C$12),YEAR(C$12),IF(OR(MONTH(F137)&lt;4,AND(MONTH(F137)=4,DAY(F137)=1)),YEAR(F137)+15,YEAR(F137)+16)))</f>
        <v>2036</v>
      </c>
      <c r="E142" s="531"/>
      <c r="F142" s="454" t="s">
        <v>103</v>
      </c>
      <c r="G142" s="454"/>
      <c r="H142" s="531">
        <f>IF(IF(OR(MONTH(F137)&lt;4,AND(MONTH(F137)=4,DAY(F137)=1)),YEAR(F137)+17,YEAR(F137)+18)&lt;YEAR(C$12),"",IF(OR(MONTH(F137)&lt;4,AND(MONTH(F137)=4,DAY(F137)=1)),YEAR(F137)+17,YEAR(F137)+18))</f>
        <v>2038</v>
      </c>
      <c r="I142" s="467"/>
      <c r="J142" s="454" t="s">
        <v>43</v>
      </c>
      <c r="K142" s="454"/>
      <c r="L142" s="467">
        <f t="shared" si="21"/>
        <v>55</v>
      </c>
      <c r="M142" s="467"/>
      <c r="N142" s="454" t="s">
        <v>29</v>
      </c>
      <c r="O142" s="454"/>
      <c r="P142" s="213"/>
      <c r="Q142" s="213"/>
      <c r="R142" s="1"/>
      <c r="S142" s="1"/>
      <c r="T142" s="455" t="s">
        <v>260</v>
      </c>
      <c r="U142" s="456"/>
      <c r="V142" s="207">
        <v>40</v>
      </c>
      <c r="W142" s="21" t="s">
        <v>29</v>
      </c>
      <c r="X142" s="208"/>
      <c r="Y142" s="457" t="s">
        <v>286</v>
      </c>
      <c r="Z142" s="457"/>
      <c r="AA142" s="457"/>
      <c r="AB142" s="457"/>
      <c r="AC142" s="457"/>
      <c r="AD142" s="457"/>
      <c r="AE142" s="457"/>
    </row>
    <row r="143" spans="1:75" ht="14.25" thickBot="1">
      <c r="A143" s="1"/>
      <c r="B143" s="502" t="s">
        <v>277</v>
      </c>
      <c r="C143" s="502"/>
      <c r="D143" s="531">
        <f>IF(OR(F137="",H143=""),"",IF(IF(OR(MONTH(F137)&lt;4,AND(MONTH(F137)=4,DAY(F137)=1)),YEAR(F137)+18,YEAR(F137)+19)&lt;YEAR(C$12),YEAR(C$12),IF(OR(MONTH(F137)&lt;4,AND(MONTH(F137)=4,DAY(F137)=1)),YEAR(F137)+18,YEAR(F137)+19)))</f>
        <v>2039</v>
      </c>
      <c r="E143" s="531"/>
      <c r="F143" s="454" t="s">
        <v>103</v>
      </c>
      <c r="G143" s="454"/>
      <c r="H143" s="531">
        <f>IF(IF(OR(MONTH(F137)&lt;4,AND(MONTH(F137)=4,DAY(F137)=1)),YEAR(F137)+21,YEAR(F137)+22)&lt;YEAR(C$12),"",IF(OR(MONTH(F137)&lt;4,AND(MONTH(F137)=4,DAY(F137)=1)),YEAR(F137)+21,YEAR(F137)+22))</f>
        <v>2042</v>
      </c>
      <c r="I143" s="467"/>
      <c r="J143" s="454" t="s">
        <v>43</v>
      </c>
      <c r="K143" s="454"/>
      <c r="L143" s="467">
        <f t="shared" si="21"/>
        <v>105</v>
      </c>
      <c r="M143" s="467"/>
      <c r="N143" s="454" t="s">
        <v>29</v>
      </c>
      <c r="O143" s="454"/>
      <c r="P143" s="213"/>
      <c r="Q143" s="213"/>
      <c r="R143" s="1"/>
      <c r="S143" s="1"/>
      <c r="T143" s="455" t="s">
        <v>261</v>
      </c>
      <c r="U143" s="456"/>
      <c r="V143" s="207">
        <v>170</v>
      </c>
      <c r="W143" s="21" t="s">
        <v>29</v>
      </c>
      <c r="X143" s="208"/>
      <c r="Y143" s="216"/>
      <c r="Z143" s="458"/>
      <c r="AA143" s="458"/>
      <c r="AB143" s="458"/>
      <c r="AC143" s="458"/>
    </row>
    <row r="144" spans="1:75" ht="14.25" thickBot="1">
      <c r="A144" s="1"/>
      <c r="B144" s="502" t="s">
        <v>278</v>
      </c>
      <c r="C144" s="502"/>
      <c r="D144" s="531">
        <f>IF(OR(F137="",H144=""),"",IF(IF(OR(MONTH(F137)&lt;4,AND(MONTH(F137)=4,DAY(F137)=1)),YEAR(F137)+22,YEAR(F137)+23)&lt;YEAR(C$12),YEAR(C$12),IF(OR(MONTH(F137)&lt;4,AND(MONTH(F137)=4,DAY(F137)=1)),YEAR(F137)+22,YEAR(F137)+23)))</f>
        <v>2043</v>
      </c>
      <c r="E144" s="531"/>
      <c r="F144" s="454" t="s">
        <v>103</v>
      </c>
      <c r="G144" s="454"/>
      <c r="H144" s="531">
        <f>IF(IF(OR(MONTH(F137)&lt;4,AND(MONTH(F137)=4,DAY(F137)=1)),YEAR(F137)+23,YEAR(F137)+24)&lt;YEAR(C$12),"",IF(OR(MONTH(F137)&lt;4,AND(MONTH(F137)=4,DAY(F137)=1)),YEAR(F137)+23,YEAR(F137)+24))</f>
        <v>2044</v>
      </c>
      <c r="I144" s="467"/>
      <c r="J144" s="454" t="s">
        <v>43</v>
      </c>
      <c r="K144" s="454"/>
      <c r="L144" s="467">
        <f t="shared" si="21"/>
        <v>100</v>
      </c>
      <c r="M144" s="467"/>
      <c r="N144" s="454" t="s">
        <v>29</v>
      </c>
      <c r="O144" s="454"/>
      <c r="P144" s="213"/>
      <c r="Q144" s="213"/>
      <c r="R144" s="1"/>
      <c r="S144" s="1"/>
      <c r="T144" s="455" t="s">
        <v>262</v>
      </c>
      <c r="U144" s="456"/>
      <c r="V144" s="207">
        <v>55</v>
      </c>
      <c r="W144" s="21" t="s">
        <v>29</v>
      </c>
      <c r="X144" s="208"/>
      <c r="Y144" s="457" t="s">
        <v>287</v>
      </c>
      <c r="Z144" s="457"/>
      <c r="AA144" s="457"/>
      <c r="AB144" s="457"/>
      <c r="AC144" s="457"/>
      <c r="AD144" s="457"/>
      <c r="AE144" s="457"/>
    </row>
    <row r="145" spans="1:34">
      <c r="A145" s="1"/>
      <c r="B145" s="1"/>
      <c r="C145" s="1"/>
      <c r="D145" s="536">
        <f>IF(MAX(H138:I144)=0,"",MAX(H138:I144)+1)</f>
        <v>2045</v>
      </c>
      <c r="E145" s="537"/>
      <c r="F145" s="214"/>
      <c r="G145" s="214"/>
      <c r="H145" s="537"/>
      <c r="I145" s="537"/>
      <c r="J145" s="214"/>
      <c r="K145" s="214"/>
      <c r="L145" s="537">
        <v>0</v>
      </c>
      <c r="M145" s="537"/>
      <c r="N145" s="1"/>
      <c r="O145" s="1"/>
      <c r="P145" s="1"/>
      <c r="Q145" s="1"/>
      <c r="R145" s="1"/>
      <c r="S145" s="1"/>
      <c r="T145" s="455" t="s">
        <v>263</v>
      </c>
      <c r="U145" s="456"/>
      <c r="V145" s="207">
        <v>145</v>
      </c>
      <c r="W145" s="21" t="s">
        <v>29</v>
      </c>
      <c r="X145" s="208"/>
      <c r="Y145" s="457" t="s">
        <v>288</v>
      </c>
      <c r="Z145" s="457"/>
      <c r="AA145" s="457"/>
      <c r="AB145" s="457"/>
      <c r="AC145" s="457"/>
      <c r="AD145" s="457"/>
      <c r="AE145" s="457"/>
    </row>
    <row r="146" spans="1:34" ht="14.25" thickBot="1">
      <c r="A146" s="1"/>
      <c r="B146" s="500" t="s">
        <v>169</v>
      </c>
      <c r="C146" s="500"/>
      <c r="D146" s="501" t="s">
        <v>104</v>
      </c>
      <c r="E146" s="501"/>
      <c r="F146" s="540">
        <v>44927</v>
      </c>
      <c r="G146" s="540"/>
      <c r="H146" s="32"/>
      <c r="I146" s="32"/>
      <c r="J146" s="32"/>
      <c r="K146" s="32"/>
      <c r="L146" s="470" t="s">
        <v>154</v>
      </c>
      <c r="M146" s="470"/>
      <c r="N146" s="1"/>
      <c r="O146" s="1"/>
      <c r="P146" s="25"/>
      <c r="Q146" s="25"/>
      <c r="R146" s="1"/>
      <c r="S146" s="1"/>
      <c r="T146" s="455" t="s">
        <v>264</v>
      </c>
      <c r="U146" s="456"/>
      <c r="V146" s="207">
        <v>55</v>
      </c>
      <c r="W146" s="21" t="s">
        <v>29</v>
      </c>
      <c r="X146" s="208"/>
      <c r="Y146" s="534" t="s">
        <v>289</v>
      </c>
      <c r="Z146" s="535"/>
      <c r="AA146" s="535"/>
      <c r="AB146" s="535"/>
      <c r="AC146" s="535"/>
      <c r="AD146" s="535"/>
      <c r="AE146" s="535"/>
      <c r="AF146" s="33"/>
      <c r="AG146" s="33"/>
      <c r="AH146" s="33"/>
    </row>
    <row r="147" spans="1:34" ht="14.25" thickBot="1">
      <c r="A147" s="1"/>
      <c r="B147" s="502" t="s">
        <v>272</v>
      </c>
      <c r="C147" s="502"/>
      <c r="D147" s="530">
        <f>IF(IF(OR(F146="",H147=""),"",YEAR(F146))&lt;YEAR(C$12),YEAR(C$12),IF(OR(F146="",H147=""),"",YEAR(F146)))</f>
        <v>2024</v>
      </c>
      <c r="E147" s="530"/>
      <c r="F147" s="495" t="s">
        <v>103</v>
      </c>
      <c r="G147" s="495"/>
      <c r="H147" s="541">
        <f>IF(IF(OR(MONTH(F146)&lt;4,AND(MONTH(F146)=4,DAY(F146)=1)),YEAR(F146)+2,YEAR(F146)+3)&lt;YEAR(C$12),"",IF(OR(MONTH(F146)&lt;4,AND(MONTH(F146)=4,DAY(F146)=1)),YEAR(F146)+2,YEAR(F146)+3))</f>
        <v>2025</v>
      </c>
      <c r="I147" s="500"/>
      <c r="J147" s="495" t="s">
        <v>43</v>
      </c>
      <c r="K147" s="495"/>
      <c r="L147" s="500">
        <f>IF(OR(B147="",D147=""),"",VLOOKUP(B147,T$138:V$153,3,0))</f>
        <v>50</v>
      </c>
      <c r="M147" s="500"/>
      <c r="N147" s="495" t="s">
        <v>29</v>
      </c>
      <c r="O147" s="495"/>
      <c r="P147" s="213"/>
      <c r="Q147" s="213"/>
      <c r="R147" s="1"/>
      <c r="S147" s="1"/>
      <c r="T147" s="455" t="s">
        <v>265</v>
      </c>
      <c r="U147" s="456"/>
      <c r="V147" s="207">
        <v>110</v>
      </c>
      <c r="W147" s="22" t="s">
        <v>29</v>
      </c>
      <c r="X147" s="33"/>
      <c r="Y147" s="33"/>
      <c r="Z147" s="33"/>
      <c r="AA147" s="33"/>
      <c r="AB147" s="33"/>
      <c r="AC147" s="33"/>
      <c r="AD147" s="33"/>
      <c r="AE147" s="33"/>
      <c r="AF147" s="33"/>
      <c r="AG147" s="33"/>
      <c r="AH147" s="33"/>
    </row>
    <row r="148" spans="1:34" ht="14.25" thickBot="1">
      <c r="A148" s="1"/>
      <c r="B148" s="539" t="s">
        <v>273</v>
      </c>
      <c r="C148" s="539"/>
      <c r="D148" s="531">
        <f>IF(OR(F146="",H148=""),"",IF(IF(OR(MONTH(F146)&lt;4,AND(MONTH(F146)=4,DAY(F146)=1)),YEAR(F146)+3,YEAR(F146)+4)&lt;YEAR(C$12),YEAR(C$12),IF(OR(MONTH(F146)&lt;4,AND(MONTH(F146)=4,DAY(F146)=1)),YEAR(F146)+3,YEAR(F146)+4)))</f>
        <v>2026</v>
      </c>
      <c r="E148" s="531"/>
      <c r="F148" s="17" t="s">
        <v>27</v>
      </c>
      <c r="G148" s="17"/>
      <c r="H148" s="531">
        <f>IF(IF(OR(MONTH(F146)&lt;4,AND(MONTH(F146)=4,DAY(F146)=1)),YEAR(F146)+5,YEAR(F146)+6)&lt;YEAR(C$12),"",IF(OR(MONTH(F146)&lt;4,AND(MONTH(F146)=4,DAY(F146)=1)),YEAR(F146)+5,YEAR(F146)+6))</f>
        <v>2028</v>
      </c>
      <c r="I148" s="531"/>
      <c r="J148" s="17" t="s">
        <v>43</v>
      </c>
      <c r="K148" s="17"/>
      <c r="L148" s="500">
        <f t="shared" ref="L148:L153" si="22">IF(D148="","",VLOOKUP(B148,T$138:V$153,3,0))</f>
        <v>30</v>
      </c>
      <c r="M148" s="500"/>
      <c r="N148" s="17" t="s">
        <v>29</v>
      </c>
      <c r="O148" s="17"/>
      <c r="P148" s="213"/>
      <c r="Q148" s="213"/>
      <c r="R148" s="1"/>
      <c r="S148" s="1"/>
      <c r="T148" s="455" t="s">
        <v>266</v>
      </c>
      <c r="U148" s="456"/>
      <c r="V148" s="207">
        <v>65</v>
      </c>
      <c r="W148" s="22" t="s">
        <v>29</v>
      </c>
      <c r="X148" s="33"/>
      <c r="Y148" s="33"/>
      <c r="Z148" s="33"/>
      <c r="AA148" s="33"/>
      <c r="AB148" s="33"/>
      <c r="AC148" s="33"/>
      <c r="AD148" s="33"/>
      <c r="AE148" s="33"/>
      <c r="AF148" s="33"/>
      <c r="AG148" s="33"/>
      <c r="AH148" s="33"/>
    </row>
    <row r="149" spans="1:34" ht="14.25" thickBot="1">
      <c r="A149" s="1"/>
      <c r="B149" s="502" t="s">
        <v>275</v>
      </c>
      <c r="C149" s="502"/>
      <c r="D149" s="531">
        <f>IF(OR(F146="",H149=""),"",IF(IF(OR(MONTH(F146)&lt;4,AND(MONTH(F146)=4,DAY(F146)=1)),YEAR(F146)+6,YEAR(F146)+7)&lt;YEAR(C$12),YEAR(C$12),IF(OR(MONTH(F146)&lt;4,AND(MONTH(F146)=4,DAY(F146)=1)),YEAR(F146)+6,YEAR(F146)+7)))</f>
        <v>2029</v>
      </c>
      <c r="E149" s="531"/>
      <c r="F149" s="454" t="s">
        <v>103</v>
      </c>
      <c r="G149" s="454"/>
      <c r="H149" s="531">
        <f>IF(IF(OR(MONTH(F146)&lt;4,AND(MONTH(F146)=4,DAY(F146)=1)),YEAR(F146)+11,YEAR(F146)+12)&lt;YEAR(C$12),"",IF(OR(MONTH(F146)&lt;4,AND(MONTH(F146)=4,DAY(F146)=1)),YEAR(F146)+11,YEAR(F146)+12))</f>
        <v>2034</v>
      </c>
      <c r="I149" s="467"/>
      <c r="J149" s="454" t="s">
        <v>43</v>
      </c>
      <c r="K149" s="454"/>
      <c r="L149" s="467">
        <f t="shared" si="22"/>
        <v>40</v>
      </c>
      <c r="M149" s="467"/>
      <c r="N149" s="454" t="s">
        <v>29</v>
      </c>
      <c r="O149" s="454"/>
      <c r="P149" s="213"/>
      <c r="Q149" s="213"/>
      <c r="R149" s="1"/>
      <c r="S149" s="1"/>
      <c r="T149" s="455" t="s">
        <v>267</v>
      </c>
      <c r="U149" s="456"/>
      <c r="V149" s="207">
        <v>105</v>
      </c>
      <c r="W149" s="22" t="s">
        <v>29</v>
      </c>
      <c r="X149" s="33"/>
      <c r="Y149" s="33"/>
      <c r="Z149" s="33"/>
      <c r="AA149" s="33"/>
      <c r="AB149" s="33"/>
      <c r="AC149" s="33"/>
      <c r="AD149" s="33"/>
      <c r="AE149" s="33"/>
      <c r="AF149" s="33"/>
      <c r="AG149" s="33"/>
      <c r="AH149" s="33"/>
    </row>
    <row r="150" spans="1:34" ht="14.25" thickBot="1">
      <c r="A150" s="1"/>
      <c r="B150" s="502" t="s">
        <v>276</v>
      </c>
      <c r="C150" s="502"/>
      <c r="D150" s="531">
        <f>IF(OR(F146="",H150=""),"",IF(IF(OR(MONTH(F146)&lt;4,AND(MONTH(F146)=4,DAY(F146)=1)),YEAR(F146)+12,YEAR(F146)+13)&lt;YEAR(C$12),YEAR(C$12),IF(OR(MONTH(F146)&lt;4,AND(MONTH(F146)=4,DAY(F146)=1)),YEAR(F146)+12,YEAR(F146)+13)))</f>
        <v>2035</v>
      </c>
      <c r="E150" s="531"/>
      <c r="F150" s="454" t="s">
        <v>103</v>
      </c>
      <c r="G150" s="454"/>
      <c r="H150" s="531">
        <f>IF(IF(OR(MONTH(F146)&lt;4,AND(MONTH(F146)=4,DAY(F146)=1)),YEAR(F146)+14,YEAR(F146)+15)&lt;YEAR(C$12),"",IF(OR(MONTH(F146)&lt;4,AND(MONTH(F146)=4,DAY(F146)=1)),YEAR(F146)+14,YEAR(F146)+15))</f>
        <v>2037</v>
      </c>
      <c r="I150" s="467"/>
      <c r="J150" s="454" t="s">
        <v>43</v>
      </c>
      <c r="K150" s="454"/>
      <c r="L150" s="467">
        <f t="shared" si="22"/>
        <v>55</v>
      </c>
      <c r="M150" s="467"/>
      <c r="N150" s="454" t="s">
        <v>29</v>
      </c>
      <c r="O150" s="454"/>
      <c r="P150" s="213"/>
      <c r="Q150" s="213"/>
      <c r="R150" s="1"/>
      <c r="S150" s="1"/>
      <c r="T150" s="455" t="s">
        <v>268</v>
      </c>
      <c r="U150" s="456"/>
      <c r="V150" s="207">
        <v>140</v>
      </c>
      <c r="W150" s="22" t="s">
        <v>29</v>
      </c>
      <c r="X150" s="33"/>
      <c r="Y150" s="33"/>
      <c r="Z150" s="33"/>
      <c r="AA150" s="33"/>
      <c r="AB150" s="33"/>
      <c r="AC150" s="33"/>
      <c r="AD150" s="33"/>
      <c r="AE150" s="33"/>
      <c r="AF150" s="33"/>
      <c r="AG150" s="33"/>
      <c r="AH150" s="33"/>
    </row>
    <row r="151" spans="1:34" ht="14.25" thickBot="1">
      <c r="A151" s="1"/>
      <c r="B151" s="502" t="s">
        <v>279</v>
      </c>
      <c r="C151" s="502"/>
      <c r="D151" s="531">
        <f>IF(OR(F146="",H151=""),"",IF(IF(OR(MONTH(F146)&lt;4,AND(MONTH(F146)=4,DAY(F146)=1)),YEAR(F146)+15,YEAR(F146)+16)&lt;YEAR(C$12),YEAR(C$12),IF(OR(MONTH(F146)&lt;4,AND(MONTH(F146)=4,DAY(F146)=1)),YEAR(F146)+15,YEAR(F146)+16)))</f>
        <v>2038</v>
      </c>
      <c r="E151" s="531"/>
      <c r="F151" s="454" t="s">
        <v>103</v>
      </c>
      <c r="G151" s="454"/>
      <c r="H151" s="531">
        <f>IF(IF(OR(MONTH(F146)&lt;4,AND(MONTH(F146)=4,DAY(F146)=1)),YEAR(F146)+17,YEAR(F146)+18)&lt;YEAR(C$12),"",IF(OR(MONTH(F146)&lt;4,AND(MONTH(F146)=4,DAY(F146)=1)),YEAR(F146)+17,YEAR(F146)+18))</f>
        <v>2040</v>
      </c>
      <c r="I151" s="467"/>
      <c r="J151" s="454" t="s">
        <v>43</v>
      </c>
      <c r="K151" s="454"/>
      <c r="L151" s="467">
        <f t="shared" si="22"/>
        <v>55</v>
      </c>
      <c r="M151" s="467"/>
      <c r="N151" s="454" t="s">
        <v>29</v>
      </c>
      <c r="O151" s="454"/>
      <c r="P151" s="213"/>
      <c r="Q151" s="213"/>
      <c r="R151" s="1"/>
      <c r="S151" s="1"/>
      <c r="T151" s="455" t="s">
        <v>269</v>
      </c>
      <c r="U151" s="456"/>
      <c r="V151" s="207">
        <v>180</v>
      </c>
      <c r="W151" s="22" t="s">
        <v>29</v>
      </c>
      <c r="X151" s="2" t="s">
        <v>145</v>
      </c>
      <c r="Y151" s="33"/>
      <c r="Z151" s="33"/>
      <c r="AA151" s="33"/>
      <c r="AB151" s="33"/>
      <c r="AC151" s="33"/>
      <c r="AD151" s="33"/>
    </row>
    <row r="152" spans="1:34" ht="14.25" thickBot="1">
      <c r="A152" s="1"/>
      <c r="B152" s="502" t="s">
        <v>277</v>
      </c>
      <c r="C152" s="502"/>
      <c r="D152" s="531">
        <f>IF(OR(F146="",H152=""),"",IF(IF(OR(MONTH(F146)&lt;4,AND(MONTH(F146)=4,DAY(F146)=1)),YEAR(F146)+18,YEAR(F146)+19)&lt;YEAR(C$12),YEAR(C$12),IF(OR(MONTH(F146)&lt;4,AND(MONTH(F146)=4,DAY(F146)=1)),YEAR(F146)+18,YEAR(F146)+19)))</f>
        <v>2041</v>
      </c>
      <c r="E152" s="531"/>
      <c r="F152" s="454" t="s">
        <v>103</v>
      </c>
      <c r="G152" s="454"/>
      <c r="H152" s="531">
        <f>IF(IF(OR(MONTH(F146)&lt;4,AND(MONTH(F146)=4,DAY(F146)=1)),YEAR(F146)+21,YEAR(F146)+22)&lt;YEAR(C$12),"",IF(OR(MONTH(F146)&lt;4,AND(MONTH(F146)=4,DAY(F146)=1)),YEAR(F146)+21,YEAR(F146)+22))</f>
        <v>2044</v>
      </c>
      <c r="I152" s="467"/>
      <c r="J152" s="454" t="s">
        <v>43</v>
      </c>
      <c r="K152" s="454"/>
      <c r="L152" s="467">
        <f t="shared" si="22"/>
        <v>105</v>
      </c>
      <c r="M152" s="467"/>
      <c r="N152" s="454" t="s">
        <v>29</v>
      </c>
      <c r="O152" s="454"/>
      <c r="P152" s="213"/>
      <c r="Q152" s="213"/>
      <c r="R152" s="1"/>
      <c r="S152" s="1"/>
      <c r="T152" s="455" t="s">
        <v>270</v>
      </c>
      <c r="U152" s="456"/>
      <c r="V152" s="207">
        <v>400</v>
      </c>
      <c r="W152" s="22" t="s">
        <v>29</v>
      </c>
      <c r="X152" s="2" t="s">
        <v>145</v>
      </c>
    </row>
    <row r="153" spans="1:34" ht="14.25" thickBot="1">
      <c r="A153" s="1"/>
      <c r="B153" s="502" t="s">
        <v>278</v>
      </c>
      <c r="C153" s="502"/>
      <c r="D153" s="531">
        <f>IF(OR(F146="",H153=""),"",IF(IF(OR(MONTH(F146)&lt;4,AND(MONTH(F146)=4,DAY(F146)=1)),YEAR(F146)+22,YEAR(F146)+23)&lt;YEAR(C$12),YEAR(C$12),IF(OR(MONTH(F146)&lt;4,AND(MONTH(F146)=4,DAY(F146)=1)),YEAR(F146)+22,YEAR(F146)+23)))</f>
        <v>2045</v>
      </c>
      <c r="E153" s="531"/>
      <c r="F153" s="454" t="s">
        <v>103</v>
      </c>
      <c r="G153" s="454"/>
      <c r="H153" s="531">
        <f>IF(IF(OR(MONTH(F146)&lt;4,AND(MONTH(F146)=4,DAY(F146)=1)),YEAR(F146)+23,YEAR(F146)+24)&lt;YEAR(C$12),"",IF(OR(MONTH(F146)&lt;4,AND(MONTH(F146)=4,DAY(F146)=1)),YEAR(F146)+23,YEAR(F146)+24))</f>
        <v>2046</v>
      </c>
      <c r="I153" s="467"/>
      <c r="J153" s="454" t="s">
        <v>43</v>
      </c>
      <c r="K153" s="454"/>
      <c r="L153" s="467">
        <f t="shared" si="22"/>
        <v>100</v>
      </c>
      <c r="M153" s="467"/>
      <c r="N153" s="454" t="s">
        <v>29</v>
      </c>
      <c r="O153" s="454"/>
      <c r="P153" s="213"/>
      <c r="Q153" s="213"/>
      <c r="R153" s="1"/>
      <c r="S153" s="1"/>
      <c r="T153" s="462" t="s">
        <v>271</v>
      </c>
      <c r="U153" s="462"/>
      <c r="V153" s="209">
        <v>100</v>
      </c>
      <c r="W153" s="210" t="s">
        <v>29</v>
      </c>
      <c r="X153" s="2" t="s">
        <v>478</v>
      </c>
    </row>
    <row r="154" spans="1:34">
      <c r="A154" s="1"/>
      <c r="B154" s="1"/>
      <c r="C154" s="1"/>
      <c r="D154" s="536">
        <f>IF(MAX(H147:I153)=0,"",MAX(H147:I153)+1)</f>
        <v>2047</v>
      </c>
      <c r="E154" s="537"/>
      <c r="F154" s="214"/>
      <c r="G154" s="214"/>
      <c r="H154" s="537"/>
      <c r="I154" s="537"/>
      <c r="J154" s="214"/>
      <c r="K154" s="214"/>
      <c r="L154" s="537">
        <v>0</v>
      </c>
      <c r="M154" s="537"/>
      <c r="N154" s="1"/>
      <c r="O154" s="1"/>
      <c r="P154" s="1"/>
      <c r="Q154" s="1"/>
      <c r="R154" s="1"/>
      <c r="S154" s="1"/>
      <c r="T154" s="463"/>
      <c r="U154" s="463"/>
      <c r="V154" s="211"/>
      <c r="W154" s="212"/>
    </row>
    <row r="155" spans="1:34" ht="14.25" thickBot="1">
      <c r="A155" s="1"/>
      <c r="B155" s="500" t="s">
        <v>170</v>
      </c>
      <c r="C155" s="500"/>
      <c r="D155" s="501" t="s">
        <v>104</v>
      </c>
      <c r="E155" s="501"/>
      <c r="F155" s="540"/>
      <c r="G155" s="540"/>
      <c r="H155" s="32"/>
      <c r="I155" s="32"/>
      <c r="J155" s="32"/>
      <c r="K155" s="32"/>
      <c r="L155" s="470" t="s">
        <v>154</v>
      </c>
      <c r="M155" s="470"/>
      <c r="N155" s="1"/>
      <c r="O155" s="1"/>
      <c r="P155" s="25"/>
      <c r="Q155" s="25"/>
      <c r="R155" s="1"/>
      <c r="S155" s="1"/>
      <c r="T155" s="33" t="s">
        <v>480</v>
      </c>
      <c r="U155" s="33"/>
      <c r="V155" s="318" t="s">
        <v>374</v>
      </c>
      <c r="W155" s="33" t="s">
        <v>481</v>
      </c>
    </row>
    <row r="156" spans="1:34" ht="14.25" thickBot="1">
      <c r="A156" s="1"/>
      <c r="B156" s="502" t="s">
        <v>272</v>
      </c>
      <c r="C156" s="502"/>
      <c r="D156" s="530" t="str">
        <f>IF(IF(OR(F155="",H156=""),"",YEAR(F155))&lt;YEAR(C$12),YEAR(C$12),IF(OR(F155="",H156=""),"",YEAR(F155)))</f>
        <v/>
      </c>
      <c r="E156" s="530"/>
      <c r="F156" s="495" t="s">
        <v>103</v>
      </c>
      <c r="G156" s="495"/>
      <c r="H156" s="541" t="str">
        <f>IF(IF(OR(MONTH(F155)&lt;4,AND(MONTH(F155)=4,DAY(F155)=1)),YEAR(F155)+2,YEAR(F155)+3)&lt;YEAR(C$12),"",IF(OR(MONTH(F155)&lt;4,AND(MONTH(F155)=4,DAY(F155)=1)),YEAR(F155)+2,YEAR(F155)+3))</f>
        <v/>
      </c>
      <c r="I156" s="500"/>
      <c r="J156" s="495" t="s">
        <v>43</v>
      </c>
      <c r="K156" s="495"/>
      <c r="L156" s="500" t="str">
        <f>IF(OR(B156="",D156=""),"",VLOOKUP(B156,T$138:V$153,3,0))</f>
        <v/>
      </c>
      <c r="M156" s="500"/>
      <c r="N156" s="495" t="s">
        <v>29</v>
      </c>
      <c r="O156" s="495"/>
      <c r="P156" s="213"/>
      <c r="Q156" s="213"/>
      <c r="R156" s="1"/>
      <c r="S156" s="1"/>
      <c r="T156" s="33"/>
      <c r="U156" s="33"/>
      <c r="V156" s="318" t="s">
        <v>374</v>
      </c>
      <c r="W156" s="33" t="s">
        <v>477</v>
      </c>
    </row>
    <row r="157" spans="1:34" ht="14.25" thickBot="1">
      <c r="A157" s="1"/>
      <c r="B157" s="539" t="s">
        <v>274</v>
      </c>
      <c r="C157" s="539"/>
      <c r="D157" s="531" t="str">
        <f>IF(OR(F155="",H157=""),"",IF(IF(OR(MONTH(F155)&lt;4,AND(MONTH(F155)=4,DAY(F155)=1)),YEAR(F155)+3,YEAR(F155)+4)&lt;YEAR(C$12),YEAR(C$12),IF(OR(MONTH(F155)&lt;4,AND(MONTH(F155)=4,DAY(F155)=1)),YEAR(F155)+3,YEAR(F155)+4)))</f>
        <v/>
      </c>
      <c r="E157" s="531"/>
      <c r="F157" s="17" t="s">
        <v>27</v>
      </c>
      <c r="G157" s="17"/>
      <c r="H157" s="531" t="str">
        <f>IF(IF(OR(MONTH(F155)&lt;4,AND(MONTH(F155)=4,DAY(F155)=1)),YEAR(F155)+5,YEAR(F155)+6)&lt;YEAR(C$12),"",IF(OR(MONTH(F155)&lt;4,AND(MONTH(F155)=4,DAY(F155)=1)),YEAR(F155)+5,YEAR(F155)+6))</f>
        <v/>
      </c>
      <c r="I157" s="531"/>
      <c r="J157" s="17" t="s">
        <v>43</v>
      </c>
      <c r="K157" s="17"/>
      <c r="L157" s="500" t="str">
        <f t="shared" ref="L157:L162" si="23">IF(D157="","",VLOOKUP(B157,T$138:V$153,3,0))</f>
        <v/>
      </c>
      <c r="M157" s="500"/>
      <c r="N157" s="17" t="s">
        <v>29</v>
      </c>
      <c r="O157" s="17"/>
      <c r="P157" s="213"/>
      <c r="Q157" s="213"/>
      <c r="R157" s="1"/>
      <c r="S157" s="1"/>
      <c r="T157" s="33"/>
      <c r="U157" s="34"/>
      <c r="V157" s="320" t="s">
        <v>374</v>
      </c>
      <c r="W157" s="33" t="s">
        <v>479</v>
      </c>
    </row>
    <row r="158" spans="1:34" ht="14.25" thickBot="1">
      <c r="A158" s="1"/>
      <c r="B158" s="502" t="s">
        <v>275</v>
      </c>
      <c r="C158" s="502"/>
      <c r="D158" s="531" t="str">
        <f>IF(OR(F155="",H158=""),"",IF(IF(OR(MONTH(F155)&lt;4,AND(MONTH(F155)=4,DAY(F155)=1)),YEAR(F155)+6,YEAR(F155)+7)&lt;YEAR(C$12),YEAR(C$12),IF(OR(MONTH(F155)&lt;4,AND(MONTH(F155)=4,DAY(F155)=1)),YEAR(F155)+6,YEAR(F155)+7)))</f>
        <v/>
      </c>
      <c r="E158" s="531"/>
      <c r="F158" s="454" t="s">
        <v>103</v>
      </c>
      <c r="G158" s="454"/>
      <c r="H158" s="531" t="str">
        <f>IF(IF(OR(MONTH(F155)&lt;4,AND(MONTH(F155)=4,DAY(F155)=1)),YEAR(F155)+11,YEAR(F155)+12)&lt;YEAR(C$12),"",IF(OR(MONTH(F155)&lt;4,AND(MONTH(F155)=4,DAY(F155)=1)),YEAR(F155)+11,YEAR(F155)+12))</f>
        <v/>
      </c>
      <c r="I158" s="467"/>
      <c r="J158" s="454" t="s">
        <v>43</v>
      </c>
      <c r="K158" s="454"/>
      <c r="L158" s="467" t="str">
        <f t="shared" si="23"/>
        <v/>
      </c>
      <c r="M158" s="467"/>
      <c r="N158" s="454" t="s">
        <v>29</v>
      </c>
      <c r="O158" s="454"/>
      <c r="P158" s="213"/>
      <c r="Q158" s="213"/>
      <c r="R158" s="1"/>
      <c r="S158" s="1"/>
      <c r="T158" s="33" t="s">
        <v>140</v>
      </c>
      <c r="U158" s="33"/>
      <c r="V158" s="34"/>
      <c r="W158" s="33"/>
    </row>
    <row r="159" spans="1:34" ht="14.25" thickBot="1">
      <c r="A159" s="1"/>
      <c r="B159" s="502" t="s">
        <v>276</v>
      </c>
      <c r="C159" s="502"/>
      <c r="D159" s="531" t="str">
        <f>IF(OR(F155="",H159=""),"",IF(IF(OR(MONTH(F155)&lt;4,AND(MONTH(F155)=4,DAY(F155)=1)),YEAR(F155)+12,YEAR(F155)+13)&lt;YEAR(C$12),YEAR(C$12),IF(OR(MONTH(F155)&lt;4,AND(MONTH(F155)=4,DAY(F155)=1)),YEAR(F155)+12,YEAR(F155)+13)))</f>
        <v/>
      </c>
      <c r="E159" s="531"/>
      <c r="F159" s="454" t="s">
        <v>103</v>
      </c>
      <c r="G159" s="454"/>
      <c r="H159" s="531" t="str">
        <f>IF(IF(OR(MONTH(F155)&lt;4,AND(MONTH(F155)=4,DAY(F155)=1)),YEAR(F155)+14,YEAR(F155)+15)&lt;YEAR(C$12),"",IF(OR(MONTH(F155)&lt;4,AND(MONTH(F155)=4,DAY(F155)=1)),YEAR(F155)+14,YEAR(F155)+15))</f>
        <v/>
      </c>
      <c r="I159" s="467"/>
      <c r="J159" s="454" t="s">
        <v>43</v>
      </c>
      <c r="K159" s="454"/>
      <c r="L159" s="467" t="str">
        <f t="shared" si="23"/>
        <v/>
      </c>
      <c r="M159" s="467"/>
      <c r="N159" s="454" t="s">
        <v>29</v>
      </c>
      <c r="O159" s="454"/>
      <c r="P159" s="213"/>
      <c r="Q159" s="213"/>
      <c r="R159" s="1"/>
      <c r="S159" s="1"/>
      <c r="T159" s="33" t="s">
        <v>141</v>
      </c>
      <c r="V159" s="16"/>
      <c r="X159" s="33"/>
    </row>
    <row r="160" spans="1:34" ht="14.25" thickBot="1">
      <c r="A160" s="1"/>
      <c r="B160" s="502" t="s">
        <v>279</v>
      </c>
      <c r="C160" s="502"/>
      <c r="D160" s="531" t="str">
        <f>IF(OR(F155="",H160=""),"",IF(IF(OR(MONTH(F155)&lt;4,AND(MONTH(F155)=4,DAY(F155)=1)),YEAR(F155)+15,YEAR(F155)+16)&lt;YEAR(C$12),YEAR(C$12),IF(OR(MONTH(F155)&lt;4,AND(MONTH(F155)=4,DAY(F155)=1)),YEAR(F155)+15,YEAR(F155)+16)))</f>
        <v/>
      </c>
      <c r="E160" s="531"/>
      <c r="F160" s="454" t="s">
        <v>103</v>
      </c>
      <c r="G160" s="454"/>
      <c r="H160" s="531" t="str">
        <f>IF(IF(OR(MONTH(F155)&lt;4,AND(MONTH(F155)=4,DAY(F155)=1)),YEAR(F155)+17,YEAR(F155)+18)&lt;YEAR(C$12),"",IF(OR(MONTH(F155)&lt;4,AND(MONTH(F155)=4,DAY(F155)=1)),YEAR(F155)+17,YEAR(F155)+18))</f>
        <v/>
      </c>
      <c r="I160" s="467"/>
      <c r="J160" s="454" t="s">
        <v>43</v>
      </c>
      <c r="K160" s="454"/>
      <c r="L160" s="467" t="str">
        <f t="shared" si="23"/>
        <v/>
      </c>
      <c r="M160" s="467"/>
      <c r="N160" s="454" t="s">
        <v>29</v>
      </c>
      <c r="O160" s="454"/>
      <c r="P160" s="213"/>
      <c r="Q160" s="213"/>
      <c r="R160" s="1"/>
      <c r="S160" s="1"/>
      <c r="T160" s="33" t="s">
        <v>142</v>
      </c>
      <c r="V160" s="16"/>
      <c r="X160" s="33"/>
      <c r="AG160" s="319"/>
      <c r="AH160" s="319"/>
    </row>
    <row r="161" spans="1:75" ht="14.25" thickBot="1">
      <c r="A161" s="1"/>
      <c r="B161" s="502" t="s">
        <v>277</v>
      </c>
      <c r="C161" s="502"/>
      <c r="D161" s="531" t="str">
        <f>IF(OR(F155="",H161=""),"",IF(IF(OR(MONTH(F155)&lt;4,AND(MONTH(F155)=4,DAY(F155)=1)),YEAR(F155)+18,YEAR(F155)+19)&lt;YEAR(C$12),YEAR(C$12),IF(OR(MONTH(F155)&lt;4,AND(MONTH(F155)=4,DAY(F155)=1)),YEAR(F155)+18,YEAR(F155)+19)))</f>
        <v/>
      </c>
      <c r="E161" s="531"/>
      <c r="F161" s="454" t="s">
        <v>103</v>
      </c>
      <c r="G161" s="454"/>
      <c r="H161" s="531" t="str">
        <f>IF(IF(OR(MONTH(F155)&lt;4,AND(MONTH(F155)=4,DAY(F155)=1)),YEAR(F155)+21,YEAR(F155)+22)&lt;YEAR(C$12),"",IF(OR(MONTH(F155)&lt;4,AND(MONTH(F155)=4,DAY(F155)=1)),YEAR(F155)+21,YEAR(F155)+22))</f>
        <v/>
      </c>
      <c r="I161" s="467"/>
      <c r="J161" s="454" t="s">
        <v>43</v>
      </c>
      <c r="K161" s="454"/>
      <c r="L161" s="467" t="str">
        <f t="shared" si="23"/>
        <v/>
      </c>
      <c r="M161" s="467"/>
      <c r="N161" s="454" t="s">
        <v>29</v>
      </c>
      <c r="O161" s="454"/>
      <c r="P161" s="213"/>
      <c r="Q161" s="213"/>
      <c r="R161" s="1"/>
      <c r="S161" s="1"/>
      <c r="T161" s="33" t="s">
        <v>143</v>
      </c>
      <c r="V161" s="16"/>
      <c r="X161" s="33"/>
    </row>
    <row r="162" spans="1:75" ht="14.25" thickBot="1">
      <c r="A162" s="1"/>
      <c r="B162" s="502" t="s">
        <v>278</v>
      </c>
      <c r="C162" s="502"/>
      <c r="D162" s="531" t="str">
        <f>IF(OR(F155="",H162=""),"",IF(IF(OR(MONTH(F155)&lt;4,AND(MONTH(F155)=4,DAY(F155)=1)),YEAR(F155)+22,YEAR(F155)+23)&lt;YEAR(C$12),YEAR(C$12),IF(OR(MONTH(F155)&lt;4,AND(MONTH(F155)=4,DAY(F155)=1)),YEAR(F155)+22,YEAR(F155)+23)))</f>
        <v/>
      </c>
      <c r="E162" s="531"/>
      <c r="F162" s="454" t="s">
        <v>103</v>
      </c>
      <c r="G162" s="454"/>
      <c r="H162" s="531" t="str">
        <f>IF(IF(OR(MONTH(F155)&lt;4,AND(MONTH(F155)=4,DAY(F155)=1)),YEAR(F155)+23,YEAR(F155)+24)&lt;YEAR(C$12),"",IF(OR(MONTH(F155)&lt;4,AND(MONTH(F155)=4,DAY(F155)=1)),YEAR(F155)+23,YEAR(F155)+24))</f>
        <v/>
      </c>
      <c r="I162" s="467"/>
      <c r="J162" s="454" t="s">
        <v>43</v>
      </c>
      <c r="K162" s="454"/>
      <c r="L162" s="467" t="str">
        <f t="shared" si="23"/>
        <v/>
      </c>
      <c r="M162" s="467"/>
      <c r="N162" s="454" t="s">
        <v>29</v>
      </c>
      <c r="O162" s="454"/>
      <c r="P162" s="213"/>
      <c r="Q162" s="213"/>
      <c r="R162" s="1"/>
      <c r="S162" s="1"/>
      <c r="T162" s="33" t="s">
        <v>144</v>
      </c>
      <c r="V162" s="16"/>
      <c r="X162" s="33"/>
      <c r="Y162" s="33"/>
      <c r="Z162" s="33"/>
      <c r="AA162" s="33"/>
      <c r="AB162" s="33"/>
      <c r="AC162" s="33"/>
      <c r="AD162" s="33"/>
      <c r="AE162" s="33"/>
    </row>
    <row r="163" spans="1:75">
      <c r="A163" s="1"/>
      <c r="B163" s="1"/>
      <c r="C163" s="1"/>
      <c r="D163" s="536" t="str">
        <f>IF(MAX(H156:I162)=0,"",MAX(H156:I162)+1)</f>
        <v/>
      </c>
      <c r="E163" s="537"/>
      <c r="F163" s="214"/>
      <c r="G163" s="214"/>
      <c r="H163" s="214"/>
      <c r="I163" s="214"/>
      <c r="J163" s="214"/>
      <c r="K163" s="214"/>
      <c r="L163" s="537">
        <v>0</v>
      </c>
      <c r="M163" s="537"/>
      <c r="N163" s="1"/>
      <c r="O163" s="1"/>
      <c r="P163" s="1"/>
      <c r="Q163" s="1"/>
      <c r="R163" s="1"/>
      <c r="S163" s="1"/>
      <c r="T163" s="33"/>
      <c r="V163" s="16"/>
      <c r="X163" s="33"/>
      <c r="Y163" s="33"/>
      <c r="Z163" s="33"/>
      <c r="AA163" s="33"/>
      <c r="AB163" s="33"/>
      <c r="AC163" s="33"/>
      <c r="AD163" s="33"/>
      <c r="AE163" s="33"/>
    </row>
    <row r="164" spans="1:75" ht="14.25" thickBot="1">
      <c r="A164" s="1"/>
      <c r="B164" s="500" t="s">
        <v>107</v>
      </c>
      <c r="C164" s="500"/>
      <c r="D164" s="501" t="s">
        <v>104</v>
      </c>
      <c r="E164" s="501"/>
      <c r="F164" s="540"/>
      <c r="G164" s="540"/>
      <c r="H164" s="32"/>
      <c r="I164" s="32"/>
      <c r="J164" s="32"/>
      <c r="K164" s="32"/>
      <c r="L164" s="470" t="s">
        <v>154</v>
      </c>
      <c r="M164" s="470"/>
      <c r="N164" s="1"/>
      <c r="O164" s="1"/>
      <c r="P164" s="25"/>
      <c r="Q164" s="25"/>
      <c r="R164" s="1"/>
      <c r="S164" s="1"/>
      <c r="T164" s="33"/>
      <c r="V164" s="16"/>
      <c r="X164" s="33"/>
      <c r="Y164" s="33"/>
      <c r="Z164" s="33"/>
      <c r="AA164" s="33"/>
      <c r="AB164" s="33"/>
      <c r="AC164" s="33"/>
      <c r="AD164" s="33"/>
      <c r="AE164" s="33"/>
    </row>
    <row r="165" spans="1:75" ht="14.25" thickBot="1">
      <c r="A165" s="1"/>
      <c r="B165" s="502" t="s">
        <v>272</v>
      </c>
      <c r="C165" s="502"/>
      <c r="D165" s="530" t="str">
        <f>IF(IF(OR(F164="",H165=""),"",YEAR(F164))&lt;YEAR(C$12),YEAR(C$12),IF(OR(F164="",H165=""),"",YEAR(F164)))</f>
        <v/>
      </c>
      <c r="E165" s="530"/>
      <c r="F165" s="495" t="s">
        <v>103</v>
      </c>
      <c r="G165" s="495"/>
      <c r="H165" s="541" t="str">
        <f>IF(IF(OR(MONTH(F164)&lt;4,AND(MONTH(F164)=4,DAY(F164)=1)),YEAR(F164)+2,YEAR(F164)+3)&lt;YEAR(C$12),"",IF(OR(MONTH(F164)&lt;4,AND(MONTH(F164)=4,DAY(F164)=1)),YEAR(F164)+2,YEAR(F164)+3))</f>
        <v/>
      </c>
      <c r="I165" s="500"/>
      <c r="J165" s="495" t="s">
        <v>43</v>
      </c>
      <c r="K165" s="495"/>
      <c r="L165" s="500" t="str">
        <f>IF(OR(B165="",D165=""),"",VLOOKUP(B165,T$138:V$153,3,0))</f>
        <v/>
      </c>
      <c r="M165" s="500"/>
      <c r="N165" s="495" t="s">
        <v>29</v>
      </c>
      <c r="O165" s="495"/>
      <c r="P165" s="213"/>
      <c r="Q165" s="213"/>
      <c r="R165" s="1"/>
      <c r="S165" s="1"/>
      <c r="T165" s="33"/>
      <c r="V165" s="16"/>
      <c r="X165" s="33"/>
      <c r="Y165" s="33"/>
      <c r="Z165" s="33"/>
      <c r="AA165" s="33"/>
      <c r="AB165" s="33"/>
      <c r="AC165" s="33"/>
      <c r="AD165" s="33"/>
    </row>
    <row r="166" spans="1:75" ht="14.25" thickBot="1">
      <c r="A166" s="1"/>
      <c r="B166" s="539" t="s">
        <v>273</v>
      </c>
      <c r="C166" s="539"/>
      <c r="D166" s="531" t="str">
        <f>IF(OR(F164="",H166=""),"",IF(IF(OR(MONTH(F164)&lt;4,AND(MONTH(F164)=4,DAY(F164)=1)),YEAR(F164)+3,YEAR(F164)+4)&lt;YEAR(C$12),YEAR(C$12),IF(OR(MONTH(F164)&lt;4,AND(MONTH(F164)=4,DAY(F164)=1)),YEAR(F164)+3,YEAR(F164)+4)))</f>
        <v/>
      </c>
      <c r="E166" s="531"/>
      <c r="F166" s="17" t="s">
        <v>27</v>
      </c>
      <c r="G166" s="17"/>
      <c r="H166" s="531" t="str">
        <f>IF(IF(OR(MONTH(F164)&lt;4,AND(MONTH(F164)=4,DAY(F164)=1)),YEAR(F164)+5,YEAR(F164)+6)&lt;YEAR(C$12),"",IF(OR(MONTH(F164)&lt;4,AND(MONTH(F164)=4,DAY(F164)=1)),YEAR(F164)+5,YEAR(F164)+6))</f>
        <v/>
      </c>
      <c r="I166" s="531"/>
      <c r="J166" s="17" t="s">
        <v>43</v>
      </c>
      <c r="K166" s="17"/>
      <c r="L166" s="500" t="str">
        <f t="shared" ref="L166:L171" si="24">IF(D166="","",VLOOKUP(B166,T$138:V$153,3,0))</f>
        <v/>
      </c>
      <c r="M166" s="500"/>
      <c r="N166" s="17" t="s">
        <v>29</v>
      </c>
      <c r="O166" s="17"/>
      <c r="P166" s="213"/>
      <c r="Q166" s="213"/>
      <c r="R166" s="1"/>
      <c r="S166" s="1"/>
      <c r="T166" s="33"/>
      <c r="V166" s="16"/>
      <c r="X166" s="33"/>
      <c r="Y166" s="33"/>
      <c r="Z166" s="33"/>
      <c r="AA166" s="33"/>
      <c r="AB166" s="33"/>
      <c r="AC166" s="33"/>
      <c r="AD166" s="33"/>
    </row>
    <row r="167" spans="1:75" ht="14.25" thickBot="1">
      <c r="A167" s="1"/>
      <c r="B167" s="502" t="s">
        <v>275</v>
      </c>
      <c r="C167" s="502"/>
      <c r="D167" s="531" t="str">
        <f>IF(OR(F164="",H167=""),"",IF(IF(OR(MONTH(F164)&lt;4,AND(MONTH(F164)=4,DAY(F164)=1)),YEAR(F164)+6,YEAR(F164)+7)&lt;YEAR(C$12),YEAR(C$12),IF(OR(MONTH(F164)&lt;4,AND(MONTH(F164)=4,DAY(F164)=1)),YEAR(F164)+6,YEAR(F164)+7)))</f>
        <v/>
      </c>
      <c r="E167" s="531"/>
      <c r="F167" s="454" t="s">
        <v>103</v>
      </c>
      <c r="G167" s="454"/>
      <c r="H167" s="531" t="str">
        <f>IF(IF(OR(MONTH(F164)&lt;4,AND(MONTH(F164)=4,DAY(F164)=1)),YEAR(F164)+11,YEAR(F164)+12)&lt;YEAR(C$12),"",IF(OR(MONTH(F164)&lt;4,AND(MONTH(F164)=4,DAY(F164)=1)),YEAR(F164)+11,YEAR(F164)+12))</f>
        <v/>
      </c>
      <c r="I167" s="467"/>
      <c r="J167" s="454" t="s">
        <v>43</v>
      </c>
      <c r="K167" s="454"/>
      <c r="L167" s="467" t="str">
        <f t="shared" si="24"/>
        <v/>
      </c>
      <c r="M167" s="467"/>
      <c r="N167" s="454" t="s">
        <v>29</v>
      </c>
      <c r="O167" s="454"/>
      <c r="P167" s="213"/>
      <c r="Q167" s="213"/>
      <c r="R167" s="1"/>
      <c r="S167" s="1"/>
      <c r="T167" s="33"/>
      <c r="V167" s="16"/>
    </row>
    <row r="168" spans="1:75" ht="14.25" thickBot="1">
      <c r="A168" s="1"/>
      <c r="B168" s="502" t="s">
        <v>276</v>
      </c>
      <c r="C168" s="502"/>
      <c r="D168" s="531" t="str">
        <f>IF(OR(F164="",H168=""),"",IF(IF(OR(MONTH(F164)&lt;4,AND(MONTH(F164)=4,DAY(F164)=1)),YEAR(F164)+12,YEAR(F164)+13)&lt;YEAR(C$12),YEAR(C$12),IF(OR(MONTH(F164)&lt;4,AND(MONTH(F164)=4,DAY(F164)=1)),YEAR(F164)+12,YEAR(F164)+13)))</f>
        <v/>
      </c>
      <c r="E168" s="531"/>
      <c r="F168" s="454" t="s">
        <v>103</v>
      </c>
      <c r="G168" s="454"/>
      <c r="H168" s="531" t="str">
        <f>IF(IF(OR(MONTH(F164)&lt;4,AND(MONTH(F164)=4,DAY(F164)=1)),YEAR(F164)+14,YEAR(F164)+15)&lt;YEAR(C$12),"",IF(OR(MONTH(F164)&lt;4,AND(MONTH(F164)=4,DAY(F164)=1)),YEAR(F164)+14,YEAR(F164)+15))</f>
        <v/>
      </c>
      <c r="I168" s="467"/>
      <c r="J168" s="454" t="s">
        <v>43</v>
      </c>
      <c r="K168" s="454"/>
      <c r="L168" s="467" t="str">
        <f t="shared" si="24"/>
        <v/>
      </c>
      <c r="M168" s="467"/>
      <c r="N168" s="454" t="s">
        <v>29</v>
      </c>
      <c r="O168" s="454"/>
      <c r="P168" s="213"/>
      <c r="Q168" s="213"/>
      <c r="R168" s="1"/>
      <c r="S168" s="1"/>
      <c r="T168" s="33"/>
      <c r="V168" s="16"/>
    </row>
    <row r="169" spans="1:75" ht="14.25" thickBot="1">
      <c r="A169" s="1"/>
      <c r="B169" s="502" t="s">
        <v>279</v>
      </c>
      <c r="C169" s="502"/>
      <c r="D169" s="531" t="str">
        <f>IF(OR(F164="",H169=""),"",IF(IF(OR(MONTH(F164)&lt;4,AND(MONTH(F164)=4,DAY(F164)=1)),YEAR(F164)+15,YEAR(F164)+16)&lt;YEAR(C$12),YEAR(C$12),IF(OR(MONTH(F164)&lt;4,AND(MONTH(F164)=4,DAY(F164)=1)),YEAR(F164)+15,YEAR(F164)+16)))</f>
        <v/>
      </c>
      <c r="E169" s="531"/>
      <c r="F169" s="454" t="s">
        <v>103</v>
      </c>
      <c r="G169" s="454"/>
      <c r="H169" s="531" t="str">
        <f>IF(IF(OR(MONTH(F164)&lt;4,AND(MONTH(F164)=4,DAY(F164)=1)),YEAR(F164)+17,YEAR(F164)+18)&lt;YEAR(C$12),"",IF(OR(MONTH(F164)&lt;4,AND(MONTH(F164)=4,DAY(F164)=1)),YEAR(F164)+17,YEAR(F164)+18))</f>
        <v/>
      </c>
      <c r="I169" s="467"/>
      <c r="J169" s="454" t="s">
        <v>43</v>
      </c>
      <c r="K169" s="454"/>
      <c r="L169" s="467" t="str">
        <f t="shared" si="24"/>
        <v/>
      </c>
      <c r="M169" s="467"/>
      <c r="N169" s="454" t="s">
        <v>29</v>
      </c>
      <c r="O169" s="454"/>
      <c r="P169" s="213"/>
      <c r="Q169" s="213"/>
      <c r="R169" s="1"/>
      <c r="S169" s="1"/>
      <c r="T169" s="33"/>
      <c r="V169" s="16"/>
    </row>
    <row r="170" spans="1:75" ht="14.25" thickBot="1">
      <c r="A170" s="1"/>
      <c r="B170" s="502" t="s">
        <v>277</v>
      </c>
      <c r="C170" s="502"/>
      <c r="D170" s="531" t="str">
        <f>IF(OR(F164="",H170=""),"",IF(IF(OR(MONTH(F164)&lt;4,AND(MONTH(F164)=4,DAY(F164)=1)),YEAR(F164)+18,YEAR(F164)+19)&lt;YEAR(C$12),YEAR(C$12),IF(OR(MONTH(F164)&lt;4,AND(MONTH(F164)=4,DAY(F164)=1)),YEAR(F164)+18,YEAR(F164)+19)))</f>
        <v/>
      </c>
      <c r="E170" s="531"/>
      <c r="F170" s="454" t="s">
        <v>103</v>
      </c>
      <c r="G170" s="454"/>
      <c r="H170" s="531" t="str">
        <f>IF(IF(OR(MONTH(F164)&lt;4,AND(MONTH(F164)=4,DAY(F164)=1)),YEAR(F164)+21,YEAR(F164)+22)&lt;YEAR(C$12),"",IF(OR(MONTH(F164)&lt;4,AND(MONTH(F164)=4,DAY(F164)=1)),YEAR(F164)+21,YEAR(F164)+22))</f>
        <v/>
      </c>
      <c r="I170" s="467"/>
      <c r="J170" s="454" t="s">
        <v>43</v>
      </c>
      <c r="K170" s="454"/>
      <c r="L170" s="467" t="str">
        <f t="shared" si="24"/>
        <v/>
      </c>
      <c r="M170" s="467"/>
      <c r="N170" s="454" t="s">
        <v>29</v>
      </c>
      <c r="O170" s="454"/>
      <c r="P170" s="213"/>
      <c r="Q170" s="213"/>
      <c r="R170" s="1"/>
      <c r="S170" s="1"/>
      <c r="T170" s="33"/>
      <c r="V170" s="16"/>
    </row>
    <row r="171" spans="1:75" ht="14.25" thickBot="1">
      <c r="A171" s="1"/>
      <c r="B171" s="502" t="s">
        <v>278</v>
      </c>
      <c r="C171" s="502"/>
      <c r="D171" s="531" t="str">
        <f>IF(OR(F164="",H171=""),"",IF(IF(OR(MONTH(F164)&lt;4,AND(MONTH(F164)=4,DAY(F164)=1)),YEAR(F164)+22,YEAR(F164)+23)&lt;YEAR(C$12),YEAR(C$12),IF(OR(MONTH(F164)&lt;4,AND(MONTH(F164)=4,DAY(F164)=1)),YEAR(F164)+22,YEAR(F164)+23)))</f>
        <v/>
      </c>
      <c r="E171" s="531"/>
      <c r="F171" s="454" t="s">
        <v>103</v>
      </c>
      <c r="G171" s="454"/>
      <c r="H171" s="531" t="str">
        <f>IF(IF(OR(MONTH(F164)&lt;4,AND(MONTH(F164)=4,DAY(F164)=1)),YEAR(F164)+23,YEAR(F164)+24)&lt;YEAR(C$12),"",IF(OR(MONTH(F164)&lt;4,AND(MONTH(F164)=4,DAY(F164)=1)),YEAR(F164)+23,YEAR(F164)+24))</f>
        <v/>
      </c>
      <c r="I171" s="467"/>
      <c r="J171" s="454" t="s">
        <v>43</v>
      </c>
      <c r="K171" s="454"/>
      <c r="L171" s="467" t="str">
        <f t="shared" si="24"/>
        <v/>
      </c>
      <c r="M171" s="467"/>
      <c r="N171" s="454" t="s">
        <v>29</v>
      </c>
      <c r="O171" s="454"/>
      <c r="P171" s="213"/>
      <c r="Q171" s="213"/>
      <c r="R171" s="1"/>
      <c r="S171" s="1"/>
      <c r="V171" s="16"/>
    </row>
    <row r="172" spans="1:75">
      <c r="A172" s="1"/>
      <c r="B172" s="1"/>
      <c r="C172" s="1"/>
      <c r="D172" s="536" t="str">
        <f>IF(MAX(H165:I171)=0,"",MAX(H165:I171)+1)</f>
        <v/>
      </c>
      <c r="E172" s="537"/>
      <c r="F172" s="214"/>
      <c r="G172" s="214"/>
      <c r="H172" s="537"/>
      <c r="I172" s="537"/>
      <c r="J172" s="214"/>
      <c r="K172" s="214"/>
      <c r="L172" s="537">
        <v>0</v>
      </c>
      <c r="M172" s="537"/>
      <c r="N172" s="1"/>
      <c r="O172" s="1"/>
      <c r="P172" s="1"/>
      <c r="Q172" s="1"/>
      <c r="R172" s="1"/>
      <c r="S172" s="1"/>
    </row>
    <row r="173" spans="1:75" hidden="1" outlineLevel="1">
      <c r="A173" s="1"/>
      <c r="B173" s="122"/>
      <c r="C173" s="296">
        <f>CF表!D2</f>
        <v>2024</v>
      </c>
      <c r="D173" s="296">
        <f>CF表!E2</f>
        <v>2025</v>
      </c>
      <c r="E173" s="296">
        <f>CF表!F2</f>
        <v>2026</v>
      </c>
      <c r="F173" s="296">
        <f>CF表!G2</f>
        <v>2027</v>
      </c>
      <c r="G173" s="296">
        <f>CF表!H2</f>
        <v>2028</v>
      </c>
      <c r="H173" s="296">
        <f>CF表!I2</f>
        <v>2029</v>
      </c>
      <c r="I173" s="296">
        <f>CF表!J2</f>
        <v>2030</v>
      </c>
      <c r="J173" s="296">
        <f>CF表!K2</f>
        <v>2031</v>
      </c>
      <c r="K173" s="296">
        <f>CF表!L2</f>
        <v>2032</v>
      </c>
      <c r="L173" s="296">
        <f>CF表!M2</f>
        <v>2033</v>
      </c>
      <c r="M173" s="296">
        <f>CF表!N2</f>
        <v>2034</v>
      </c>
      <c r="N173" s="296">
        <f>CF表!O2</f>
        <v>2035</v>
      </c>
      <c r="O173" s="296">
        <f>CF表!P2</f>
        <v>2036</v>
      </c>
      <c r="P173" s="296">
        <f>CF表!Q2</f>
        <v>2037</v>
      </c>
      <c r="Q173" s="296">
        <f>CF表!R2</f>
        <v>2038</v>
      </c>
      <c r="R173" s="296">
        <f>CF表!S2</f>
        <v>2039</v>
      </c>
      <c r="S173" s="296">
        <f>CF表!T2</f>
        <v>2040</v>
      </c>
      <c r="T173" s="297">
        <f>CF表!U2</f>
        <v>2041</v>
      </c>
      <c r="U173" s="297">
        <f>CF表!V2</f>
        <v>2042</v>
      </c>
      <c r="V173" s="297">
        <f>CF表!W2</f>
        <v>2043</v>
      </c>
      <c r="W173" s="297">
        <f>CF表!X2</f>
        <v>2044</v>
      </c>
      <c r="X173" s="297">
        <f>CF表!Y2</f>
        <v>2045</v>
      </c>
      <c r="Y173" s="297">
        <f>CF表!Z2</f>
        <v>2046</v>
      </c>
      <c r="Z173" s="297">
        <f>CF表!AA2</f>
        <v>2047</v>
      </c>
      <c r="AA173" s="297">
        <f>CF表!AB2</f>
        <v>2048</v>
      </c>
      <c r="AB173" s="297">
        <f>CF表!AC2</f>
        <v>2049</v>
      </c>
      <c r="AC173" s="297">
        <f>CF表!AD2</f>
        <v>2050</v>
      </c>
      <c r="AD173" s="297">
        <f>CF表!AE2</f>
        <v>2051</v>
      </c>
      <c r="AE173" s="297">
        <f>CF表!AF2</f>
        <v>2052</v>
      </c>
      <c r="AF173" s="297">
        <f>CF表!AG2</f>
        <v>2053</v>
      </c>
      <c r="AG173" s="297">
        <f>CF表!AH2</f>
        <v>2054</v>
      </c>
      <c r="AH173" s="297">
        <f>CF表!AI2</f>
        <v>2055</v>
      </c>
      <c r="AI173" s="297">
        <f>CF表!AJ2</f>
        <v>2056</v>
      </c>
      <c r="AJ173" s="297">
        <f>CF表!AK2</f>
        <v>2057</v>
      </c>
      <c r="AK173" s="297">
        <f>CF表!AL2</f>
        <v>2058</v>
      </c>
      <c r="AL173" s="297">
        <f>CF表!AM2</f>
        <v>2059</v>
      </c>
      <c r="AM173" s="297">
        <f>CF表!AN2</f>
        <v>2060</v>
      </c>
      <c r="AN173" s="297">
        <f>CF表!AO2</f>
        <v>2061</v>
      </c>
      <c r="AO173" s="297">
        <f>CF表!AP2</f>
        <v>2062</v>
      </c>
      <c r="AP173" s="297">
        <f>CF表!AQ2</f>
        <v>2063</v>
      </c>
      <c r="AQ173" s="297">
        <f>CF表!AR2</f>
        <v>2064</v>
      </c>
      <c r="AR173" s="297">
        <f>CF表!AS2</f>
        <v>2065</v>
      </c>
      <c r="AS173" s="297">
        <f>CF表!AT2</f>
        <v>2066</v>
      </c>
      <c r="AT173" s="297">
        <f>CF表!AU2</f>
        <v>2067</v>
      </c>
      <c r="AU173" s="297">
        <f>CF表!AV2</f>
        <v>2068</v>
      </c>
      <c r="AV173" s="297">
        <f>CF表!AW2</f>
        <v>2069</v>
      </c>
      <c r="AW173" s="297">
        <f>CF表!AX2</f>
        <v>2070</v>
      </c>
      <c r="AX173" s="297">
        <f>CF表!AY2</f>
        <v>2071</v>
      </c>
      <c r="AY173" s="297">
        <f>CF表!AZ2</f>
        <v>2072</v>
      </c>
      <c r="AZ173" s="297">
        <f>CF表!BA2</f>
        <v>2073</v>
      </c>
      <c r="BA173" s="297">
        <f>CF表!BB2</f>
        <v>2074</v>
      </c>
      <c r="BB173" s="297">
        <f>CF表!BC2</f>
        <v>2075</v>
      </c>
      <c r="BC173" s="297">
        <f>CF表!BD2</f>
        <v>2076</v>
      </c>
      <c r="BD173" s="297">
        <f>CF表!BE2</f>
        <v>2077</v>
      </c>
      <c r="BE173" s="297">
        <f>CF表!BF2</f>
        <v>2078</v>
      </c>
      <c r="BF173" s="297">
        <f>CF表!BG2</f>
        <v>2079</v>
      </c>
      <c r="BG173" s="297">
        <f>CF表!BH2</f>
        <v>2080</v>
      </c>
      <c r="BH173" s="297">
        <f>CF表!BI2</f>
        <v>2081</v>
      </c>
      <c r="BI173" s="297">
        <f>CF表!BJ2</f>
        <v>2082</v>
      </c>
      <c r="BJ173" s="297">
        <f>CF表!BK2</f>
        <v>2083</v>
      </c>
      <c r="BK173" s="297">
        <f>CF表!BL2</f>
        <v>2084</v>
      </c>
      <c r="BL173" s="297">
        <f>CF表!BM2</f>
        <v>2085</v>
      </c>
      <c r="BM173" s="297">
        <f>CF表!BN2</f>
        <v>2086</v>
      </c>
      <c r="BN173" s="297">
        <f>CF表!BO2</f>
        <v>2087</v>
      </c>
      <c r="BO173" s="297">
        <f>CF表!BP2</f>
        <v>2088</v>
      </c>
      <c r="BP173" s="297">
        <f>CF表!BQ2</f>
        <v>2089</v>
      </c>
      <c r="BQ173" s="297">
        <f>CF表!BR2</f>
        <v>2090</v>
      </c>
      <c r="BR173" s="297">
        <f>CF表!BS2</f>
        <v>2091</v>
      </c>
      <c r="BS173" s="297">
        <f>CF表!BT2</f>
        <v>2092</v>
      </c>
      <c r="BT173" s="297">
        <f>CF表!BU2</f>
        <v>2093</v>
      </c>
      <c r="BU173" s="297">
        <f>CF表!BV2</f>
        <v>2094</v>
      </c>
      <c r="BV173" s="297">
        <f>CF表!BW2</f>
        <v>2095</v>
      </c>
      <c r="BW173" s="297">
        <f>CF表!BX2</f>
        <v>2096</v>
      </c>
    </row>
    <row r="174" spans="1:75" hidden="1" outlineLevel="1">
      <c r="A174" s="1"/>
      <c r="B174" s="123"/>
      <c r="C174" s="294">
        <f>CF表!D3</f>
        <v>35</v>
      </c>
      <c r="D174" s="294">
        <f>CF表!E3</f>
        <v>36</v>
      </c>
      <c r="E174" s="294">
        <f>CF表!F3</f>
        <v>37</v>
      </c>
      <c r="F174" s="294">
        <f>CF表!G3</f>
        <v>38</v>
      </c>
      <c r="G174" s="294">
        <f>CF表!H3</f>
        <v>39</v>
      </c>
      <c r="H174" s="294">
        <f>CF表!I3</f>
        <v>40</v>
      </c>
      <c r="I174" s="294">
        <f>CF表!J3</f>
        <v>41</v>
      </c>
      <c r="J174" s="294">
        <f>CF表!K3</f>
        <v>42</v>
      </c>
      <c r="K174" s="294">
        <f>CF表!L3</f>
        <v>43</v>
      </c>
      <c r="L174" s="294">
        <f>CF表!M3</f>
        <v>44</v>
      </c>
      <c r="M174" s="294">
        <f>CF表!N3</f>
        <v>45</v>
      </c>
      <c r="N174" s="294">
        <f>CF表!O3</f>
        <v>46</v>
      </c>
      <c r="O174" s="294">
        <f>CF表!P3</f>
        <v>47</v>
      </c>
      <c r="P174" s="294">
        <f>CF表!Q3</f>
        <v>48</v>
      </c>
      <c r="Q174" s="294">
        <f>CF表!R3</f>
        <v>49</v>
      </c>
      <c r="R174" s="294">
        <f>CF表!S3</f>
        <v>50</v>
      </c>
      <c r="S174" s="294">
        <f>CF表!T3</f>
        <v>51</v>
      </c>
      <c r="T174" s="295">
        <f>CF表!U3</f>
        <v>52</v>
      </c>
      <c r="U174" s="295">
        <f>CF表!V3</f>
        <v>53</v>
      </c>
      <c r="V174" s="295">
        <f>CF表!W3</f>
        <v>54</v>
      </c>
      <c r="W174" s="295">
        <f>CF表!X3</f>
        <v>55</v>
      </c>
      <c r="X174" s="295">
        <f>CF表!Y3</f>
        <v>56</v>
      </c>
      <c r="Y174" s="295">
        <f>CF表!Z3</f>
        <v>57</v>
      </c>
      <c r="Z174" s="295">
        <f>CF表!AA3</f>
        <v>58</v>
      </c>
      <c r="AA174" s="295">
        <f>CF表!AB3</f>
        <v>59</v>
      </c>
      <c r="AB174" s="295">
        <f>CF表!AC3</f>
        <v>60</v>
      </c>
      <c r="AC174" s="295">
        <f>CF表!AD3</f>
        <v>61</v>
      </c>
      <c r="AD174" s="295">
        <f>CF表!AE3</f>
        <v>62</v>
      </c>
      <c r="AE174" s="295">
        <f>CF表!AF3</f>
        <v>63</v>
      </c>
      <c r="AF174" s="295">
        <f>CF表!AG3</f>
        <v>64</v>
      </c>
      <c r="AG174" s="295">
        <f>CF表!AH3</f>
        <v>65</v>
      </c>
      <c r="AH174" s="295">
        <f>CF表!AI3</f>
        <v>66</v>
      </c>
      <c r="AI174" s="295">
        <f>CF表!AJ3</f>
        <v>67</v>
      </c>
      <c r="AJ174" s="295">
        <f>CF表!AK3</f>
        <v>68</v>
      </c>
      <c r="AK174" s="295">
        <f>CF表!AL3</f>
        <v>69</v>
      </c>
      <c r="AL174" s="295">
        <f>CF表!AM3</f>
        <v>70</v>
      </c>
      <c r="AM174" s="295">
        <f>CF表!AN3</f>
        <v>71</v>
      </c>
      <c r="AN174" s="295">
        <f>CF表!AO3</f>
        <v>72</v>
      </c>
      <c r="AO174" s="295">
        <f>CF表!AP3</f>
        <v>73</v>
      </c>
      <c r="AP174" s="295">
        <f>CF表!AQ3</f>
        <v>74</v>
      </c>
      <c r="AQ174" s="295">
        <f>CF表!AR3</f>
        <v>75</v>
      </c>
      <c r="AR174" s="295">
        <f>CF表!AS3</f>
        <v>76</v>
      </c>
      <c r="AS174" s="295">
        <f>CF表!AT3</f>
        <v>77</v>
      </c>
      <c r="AT174" s="295">
        <f>CF表!AU3</f>
        <v>78</v>
      </c>
      <c r="AU174" s="295">
        <f>CF表!AV3</f>
        <v>79</v>
      </c>
      <c r="AV174" s="295">
        <f>CF表!AW3</f>
        <v>80</v>
      </c>
      <c r="AW174" s="295">
        <f>CF表!AX3</f>
        <v>81</v>
      </c>
      <c r="AX174" s="295">
        <f>CF表!AY3</f>
        <v>82</v>
      </c>
      <c r="AY174" s="295">
        <f>CF表!AZ3</f>
        <v>83</v>
      </c>
      <c r="AZ174" s="295">
        <f>CF表!BA3</f>
        <v>84</v>
      </c>
      <c r="BA174" s="295">
        <f>CF表!BB3</f>
        <v>85</v>
      </c>
      <c r="BB174" s="295">
        <f>CF表!BC3</f>
        <v>86</v>
      </c>
      <c r="BC174" s="295">
        <f>CF表!BD3</f>
        <v>87</v>
      </c>
      <c r="BD174" s="295">
        <f>CF表!BE3</f>
        <v>88</v>
      </c>
      <c r="BE174" s="295">
        <f>CF表!BF3</f>
        <v>89</v>
      </c>
      <c r="BF174" s="295">
        <f>CF表!BG3</f>
        <v>90</v>
      </c>
      <c r="BG174" s="295" t="str">
        <f>CF表!BH3</f>
        <v/>
      </c>
      <c r="BH174" s="295" t="str">
        <f>CF表!BI3</f>
        <v/>
      </c>
      <c r="BI174" s="295" t="str">
        <f>CF表!BJ3</f>
        <v/>
      </c>
      <c r="BJ174" s="295" t="str">
        <f>CF表!BK3</f>
        <v/>
      </c>
      <c r="BK174" s="295" t="str">
        <f>CF表!BL3</f>
        <v/>
      </c>
      <c r="BL174" s="295" t="str">
        <f>CF表!BM3</f>
        <v/>
      </c>
      <c r="BM174" s="295" t="str">
        <f>CF表!BN3</f>
        <v/>
      </c>
      <c r="BN174" s="295" t="str">
        <f>CF表!BO3</f>
        <v/>
      </c>
      <c r="BO174" s="295" t="str">
        <f>CF表!BP3</f>
        <v/>
      </c>
      <c r="BP174" s="295" t="str">
        <f>CF表!BQ3</f>
        <v/>
      </c>
      <c r="BQ174" s="295" t="str">
        <f>CF表!BR3</f>
        <v/>
      </c>
      <c r="BR174" s="295" t="str">
        <f>CF表!BS3</f>
        <v/>
      </c>
      <c r="BS174" s="295" t="str">
        <f>CF表!BT3</f>
        <v/>
      </c>
      <c r="BT174" s="295" t="str">
        <f>CF表!BU3</f>
        <v/>
      </c>
      <c r="BU174" s="295" t="str">
        <f>CF表!BV3</f>
        <v/>
      </c>
      <c r="BV174" s="295" t="str">
        <f>CF表!BW3</f>
        <v/>
      </c>
      <c r="BW174" s="295" t="str">
        <f>CF表!BX3</f>
        <v/>
      </c>
    </row>
    <row r="175" spans="1:75" hidden="1" outlineLevel="1">
      <c r="A175" s="1"/>
      <c r="B175" s="123"/>
      <c r="C175" s="294">
        <f>CF表!D4</f>
        <v>35</v>
      </c>
      <c r="D175" s="294">
        <f>CF表!E4</f>
        <v>36</v>
      </c>
      <c r="E175" s="294">
        <f>CF表!F4</f>
        <v>37</v>
      </c>
      <c r="F175" s="294">
        <f>CF表!G4</f>
        <v>38</v>
      </c>
      <c r="G175" s="294">
        <f>CF表!H4</f>
        <v>39</v>
      </c>
      <c r="H175" s="294">
        <f>CF表!I4</f>
        <v>40</v>
      </c>
      <c r="I175" s="294">
        <f>CF表!J4</f>
        <v>41</v>
      </c>
      <c r="J175" s="294">
        <f>CF表!K4</f>
        <v>42</v>
      </c>
      <c r="K175" s="294">
        <f>CF表!L4</f>
        <v>43</v>
      </c>
      <c r="L175" s="294">
        <f>CF表!M4</f>
        <v>44</v>
      </c>
      <c r="M175" s="294">
        <f>CF表!N4</f>
        <v>45</v>
      </c>
      <c r="N175" s="294">
        <f>CF表!O4</f>
        <v>46</v>
      </c>
      <c r="O175" s="294">
        <f>CF表!P4</f>
        <v>47</v>
      </c>
      <c r="P175" s="294">
        <f>CF表!Q4</f>
        <v>48</v>
      </c>
      <c r="Q175" s="294">
        <f>CF表!R4</f>
        <v>49</v>
      </c>
      <c r="R175" s="294">
        <f>CF表!S4</f>
        <v>50</v>
      </c>
      <c r="S175" s="294">
        <f>CF表!T4</f>
        <v>51</v>
      </c>
      <c r="T175" s="295">
        <f>CF表!U4</f>
        <v>52</v>
      </c>
      <c r="U175" s="295">
        <f>CF表!V4</f>
        <v>53</v>
      </c>
      <c r="V175" s="295">
        <f>CF表!W4</f>
        <v>54</v>
      </c>
      <c r="W175" s="295">
        <f>CF表!X4</f>
        <v>55</v>
      </c>
      <c r="X175" s="295">
        <f>CF表!Y4</f>
        <v>56</v>
      </c>
      <c r="Y175" s="295">
        <f>CF表!Z4</f>
        <v>57</v>
      </c>
      <c r="Z175" s="295">
        <f>CF表!AA4</f>
        <v>58</v>
      </c>
      <c r="AA175" s="295">
        <f>CF表!AB4</f>
        <v>59</v>
      </c>
      <c r="AB175" s="295">
        <f>CF表!AC4</f>
        <v>60</v>
      </c>
      <c r="AC175" s="295">
        <f>CF表!AD4</f>
        <v>61</v>
      </c>
      <c r="AD175" s="295">
        <f>CF表!AE4</f>
        <v>62</v>
      </c>
      <c r="AE175" s="295">
        <f>CF表!AF4</f>
        <v>63</v>
      </c>
      <c r="AF175" s="295">
        <f>CF表!AG4</f>
        <v>64</v>
      </c>
      <c r="AG175" s="295">
        <f>CF表!AH4</f>
        <v>65</v>
      </c>
      <c r="AH175" s="295">
        <f>CF表!AI4</f>
        <v>66</v>
      </c>
      <c r="AI175" s="295">
        <f>CF表!AJ4</f>
        <v>67</v>
      </c>
      <c r="AJ175" s="295">
        <f>CF表!AK4</f>
        <v>68</v>
      </c>
      <c r="AK175" s="295">
        <f>CF表!AL4</f>
        <v>69</v>
      </c>
      <c r="AL175" s="295">
        <f>CF表!AM4</f>
        <v>70</v>
      </c>
      <c r="AM175" s="295">
        <f>CF表!AN4</f>
        <v>71</v>
      </c>
      <c r="AN175" s="295">
        <f>CF表!AO4</f>
        <v>72</v>
      </c>
      <c r="AO175" s="295">
        <f>CF表!AP4</f>
        <v>73</v>
      </c>
      <c r="AP175" s="295">
        <f>CF表!AQ4</f>
        <v>74</v>
      </c>
      <c r="AQ175" s="295">
        <f>CF表!AR4</f>
        <v>75</v>
      </c>
      <c r="AR175" s="295">
        <f>CF表!AS4</f>
        <v>76</v>
      </c>
      <c r="AS175" s="295">
        <f>CF表!AT4</f>
        <v>77</v>
      </c>
      <c r="AT175" s="295">
        <f>CF表!AU4</f>
        <v>78</v>
      </c>
      <c r="AU175" s="295">
        <f>CF表!AV4</f>
        <v>79</v>
      </c>
      <c r="AV175" s="295">
        <f>CF表!AW4</f>
        <v>80</v>
      </c>
      <c r="AW175" s="295">
        <f>CF表!AX4</f>
        <v>81</v>
      </c>
      <c r="AX175" s="295">
        <f>CF表!AY4</f>
        <v>82</v>
      </c>
      <c r="AY175" s="295">
        <f>CF表!AZ4</f>
        <v>83</v>
      </c>
      <c r="AZ175" s="295">
        <f>CF表!BA4</f>
        <v>84</v>
      </c>
      <c r="BA175" s="295">
        <f>CF表!BB4</f>
        <v>85</v>
      </c>
      <c r="BB175" s="295">
        <f>CF表!BC4</f>
        <v>86</v>
      </c>
      <c r="BC175" s="295">
        <f>CF表!BD4</f>
        <v>87</v>
      </c>
      <c r="BD175" s="295">
        <f>CF表!BE4</f>
        <v>88</v>
      </c>
      <c r="BE175" s="295">
        <f>CF表!BF4</f>
        <v>89</v>
      </c>
      <c r="BF175" s="295">
        <f>CF表!BG4</f>
        <v>90</v>
      </c>
      <c r="BG175" s="295" t="str">
        <f>CF表!BH4</f>
        <v/>
      </c>
      <c r="BH175" s="295" t="str">
        <f>CF表!BI4</f>
        <v/>
      </c>
      <c r="BI175" s="295" t="str">
        <f>CF表!BJ4</f>
        <v/>
      </c>
      <c r="BJ175" s="295" t="str">
        <f>CF表!BK4</f>
        <v/>
      </c>
      <c r="BK175" s="295" t="str">
        <f>CF表!BL4</f>
        <v/>
      </c>
      <c r="BL175" s="295" t="str">
        <f>CF表!BM4</f>
        <v/>
      </c>
      <c r="BM175" s="295" t="str">
        <f>CF表!BN4</f>
        <v/>
      </c>
      <c r="BN175" s="295" t="str">
        <f>CF表!BO4</f>
        <v/>
      </c>
      <c r="BO175" s="295" t="str">
        <f>CF表!BP4</f>
        <v/>
      </c>
      <c r="BP175" s="295" t="str">
        <f>CF表!BQ4</f>
        <v/>
      </c>
      <c r="BQ175" s="295" t="str">
        <f>CF表!BR4</f>
        <v/>
      </c>
      <c r="BR175" s="295" t="str">
        <f>CF表!BS4</f>
        <v/>
      </c>
      <c r="BS175" s="295" t="str">
        <f>CF表!BT4</f>
        <v/>
      </c>
      <c r="BT175" s="295" t="str">
        <f>CF表!BU4</f>
        <v/>
      </c>
      <c r="BU175" s="295" t="str">
        <f>CF表!BV4</f>
        <v/>
      </c>
      <c r="BV175" s="295" t="str">
        <f>CF表!BW4</f>
        <v/>
      </c>
      <c r="BW175" s="295" t="str">
        <f>CF表!BX4</f>
        <v/>
      </c>
    </row>
    <row r="176" spans="1:75" hidden="1" outlineLevel="1">
      <c r="A176" s="1"/>
      <c r="B176" s="299" t="s">
        <v>102</v>
      </c>
      <c r="C176" s="309">
        <f>IF(ISERROR(VLOOKUP(C173,$D138:$M144,9,0)),"",VLOOKUP(C173,$D138:$M144,9,0))</f>
        <v>30</v>
      </c>
      <c r="D176" s="309">
        <f>IF(ISERROR(VLOOKUP(D173,$D138:$M145,9,0)),C176,VLOOKUP(D173,$D138:$M145,9,0))</f>
        <v>30</v>
      </c>
      <c r="E176" s="309">
        <f t="shared" ref="E176:BP176" si="25">IF(ISERROR(VLOOKUP(E173,$D138:$M145,9,0)),D176,VLOOKUP(E173,$D138:$M145,9,0))</f>
        <v>30</v>
      </c>
      <c r="F176" s="309">
        <f t="shared" si="25"/>
        <v>40</v>
      </c>
      <c r="G176" s="309">
        <f t="shared" si="25"/>
        <v>40</v>
      </c>
      <c r="H176" s="309">
        <f t="shared" si="25"/>
        <v>40</v>
      </c>
      <c r="I176" s="309">
        <f t="shared" si="25"/>
        <v>40</v>
      </c>
      <c r="J176" s="309">
        <f t="shared" si="25"/>
        <v>40</v>
      </c>
      <c r="K176" s="309">
        <f t="shared" si="25"/>
        <v>40</v>
      </c>
      <c r="L176" s="309">
        <f t="shared" si="25"/>
        <v>55</v>
      </c>
      <c r="M176" s="309">
        <f t="shared" si="25"/>
        <v>55</v>
      </c>
      <c r="N176" s="309">
        <f t="shared" si="25"/>
        <v>55</v>
      </c>
      <c r="O176" s="309">
        <f t="shared" si="25"/>
        <v>55</v>
      </c>
      <c r="P176" s="309">
        <f t="shared" si="25"/>
        <v>55</v>
      </c>
      <c r="Q176" s="309">
        <f t="shared" si="25"/>
        <v>55</v>
      </c>
      <c r="R176" s="309">
        <f t="shared" si="25"/>
        <v>105</v>
      </c>
      <c r="S176" s="309">
        <f t="shared" si="25"/>
        <v>105</v>
      </c>
      <c r="T176" s="309">
        <f t="shared" si="25"/>
        <v>105</v>
      </c>
      <c r="U176" s="309">
        <f t="shared" si="25"/>
        <v>105</v>
      </c>
      <c r="V176" s="309">
        <f t="shared" si="25"/>
        <v>100</v>
      </c>
      <c r="W176" s="309">
        <f t="shared" si="25"/>
        <v>100</v>
      </c>
      <c r="X176" s="309">
        <f t="shared" si="25"/>
        <v>0</v>
      </c>
      <c r="Y176" s="309">
        <f t="shared" si="25"/>
        <v>0</v>
      </c>
      <c r="Z176" s="309">
        <f t="shared" si="25"/>
        <v>0</v>
      </c>
      <c r="AA176" s="309">
        <f t="shared" si="25"/>
        <v>0</v>
      </c>
      <c r="AB176" s="309">
        <f t="shared" si="25"/>
        <v>0</v>
      </c>
      <c r="AC176" s="309">
        <f t="shared" si="25"/>
        <v>0</v>
      </c>
      <c r="AD176" s="309">
        <f t="shared" si="25"/>
        <v>0</v>
      </c>
      <c r="AE176" s="309">
        <f t="shared" si="25"/>
        <v>0</v>
      </c>
      <c r="AF176" s="309">
        <f t="shared" si="25"/>
        <v>0</v>
      </c>
      <c r="AG176" s="309">
        <f t="shared" si="25"/>
        <v>0</v>
      </c>
      <c r="AH176" s="309">
        <f t="shared" si="25"/>
        <v>0</v>
      </c>
      <c r="AI176" s="309">
        <f t="shared" si="25"/>
        <v>0</v>
      </c>
      <c r="AJ176" s="309">
        <f t="shared" si="25"/>
        <v>0</v>
      </c>
      <c r="AK176" s="309">
        <f t="shared" si="25"/>
        <v>0</v>
      </c>
      <c r="AL176" s="309">
        <f t="shared" si="25"/>
        <v>0</v>
      </c>
      <c r="AM176" s="309">
        <f t="shared" si="25"/>
        <v>0</v>
      </c>
      <c r="AN176" s="309">
        <f t="shared" si="25"/>
        <v>0</v>
      </c>
      <c r="AO176" s="309">
        <f t="shared" si="25"/>
        <v>0</v>
      </c>
      <c r="AP176" s="309">
        <f t="shared" si="25"/>
        <v>0</v>
      </c>
      <c r="AQ176" s="309">
        <f t="shared" si="25"/>
        <v>0</v>
      </c>
      <c r="AR176" s="309">
        <f t="shared" si="25"/>
        <v>0</v>
      </c>
      <c r="AS176" s="309">
        <f t="shared" si="25"/>
        <v>0</v>
      </c>
      <c r="AT176" s="309">
        <f t="shared" si="25"/>
        <v>0</v>
      </c>
      <c r="AU176" s="309">
        <f t="shared" si="25"/>
        <v>0</v>
      </c>
      <c r="AV176" s="309">
        <f t="shared" si="25"/>
        <v>0</v>
      </c>
      <c r="AW176" s="309">
        <f t="shared" si="25"/>
        <v>0</v>
      </c>
      <c r="AX176" s="309">
        <f t="shared" si="25"/>
        <v>0</v>
      </c>
      <c r="AY176" s="309">
        <f t="shared" si="25"/>
        <v>0</v>
      </c>
      <c r="AZ176" s="309">
        <f t="shared" si="25"/>
        <v>0</v>
      </c>
      <c r="BA176" s="309">
        <f t="shared" si="25"/>
        <v>0</v>
      </c>
      <c r="BB176" s="309">
        <f t="shared" si="25"/>
        <v>0</v>
      </c>
      <c r="BC176" s="309">
        <f t="shared" si="25"/>
        <v>0</v>
      </c>
      <c r="BD176" s="309">
        <f t="shared" si="25"/>
        <v>0</v>
      </c>
      <c r="BE176" s="309">
        <f t="shared" si="25"/>
        <v>0</v>
      </c>
      <c r="BF176" s="309">
        <f t="shared" si="25"/>
        <v>0</v>
      </c>
      <c r="BG176" s="309">
        <f t="shared" si="25"/>
        <v>0</v>
      </c>
      <c r="BH176" s="309">
        <f t="shared" si="25"/>
        <v>0</v>
      </c>
      <c r="BI176" s="309">
        <f t="shared" si="25"/>
        <v>0</v>
      </c>
      <c r="BJ176" s="309">
        <f t="shared" si="25"/>
        <v>0</v>
      </c>
      <c r="BK176" s="309">
        <f t="shared" si="25"/>
        <v>0</v>
      </c>
      <c r="BL176" s="309">
        <f t="shared" si="25"/>
        <v>0</v>
      </c>
      <c r="BM176" s="309">
        <f t="shared" si="25"/>
        <v>0</v>
      </c>
      <c r="BN176" s="309">
        <f t="shared" si="25"/>
        <v>0</v>
      </c>
      <c r="BO176" s="309">
        <f t="shared" si="25"/>
        <v>0</v>
      </c>
      <c r="BP176" s="309">
        <f t="shared" si="25"/>
        <v>0</v>
      </c>
      <c r="BQ176" s="309">
        <f t="shared" ref="BQ176:BW176" si="26">IF(ISERROR(VLOOKUP(BQ173,$D138:$M145,9,0)),BP176,VLOOKUP(BQ173,$D138:$M145,9,0))</f>
        <v>0</v>
      </c>
      <c r="BR176" s="309">
        <f t="shared" si="26"/>
        <v>0</v>
      </c>
      <c r="BS176" s="309">
        <f t="shared" si="26"/>
        <v>0</v>
      </c>
      <c r="BT176" s="309">
        <f t="shared" si="26"/>
        <v>0</v>
      </c>
      <c r="BU176" s="309">
        <f t="shared" si="26"/>
        <v>0</v>
      </c>
      <c r="BV176" s="309">
        <f t="shared" si="26"/>
        <v>0</v>
      </c>
      <c r="BW176" s="309">
        <f t="shared" si="26"/>
        <v>0</v>
      </c>
    </row>
    <row r="177" spans="1:75" hidden="1" outlineLevel="1">
      <c r="A177" s="1"/>
      <c r="B177" s="299" t="s">
        <v>105</v>
      </c>
      <c r="C177" s="309">
        <f>IF(ISERROR(VLOOKUP(C173,$D147:$M153,9,0)),"",VLOOKUP(C173,$D147:$M153,9,0))</f>
        <v>50</v>
      </c>
      <c r="D177" s="309">
        <f>IF(ISERROR(VLOOKUP(D173,$D147:$M154,9,0)),C177,VLOOKUP(D173,$D147:$M154,9,0))</f>
        <v>50</v>
      </c>
      <c r="E177" s="309">
        <f>IF(ISERROR(VLOOKUP(E173,$D147:$M154,9,0)),D177,VLOOKUP(E173,$D147:$M154,9,0))</f>
        <v>30</v>
      </c>
      <c r="F177" s="309">
        <f t="shared" ref="F177:BQ177" si="27">IF(ISERROR(VLOOKUP(F173,$D147:$M154,9,0)),E177,VLOOKUP(F173,$D147:$M154,9,0))</f>
        <v>30</v>
      </c>
      <c r="G177" s="309">
        <f t="shared" si="27"/>
        <v>30</v>
      </c>
      <c r="H177" s="309">
        <f t="shared" si="27"/>
        <v>40</v>
      </c>
      <c r="I177" s="309">
        <f t="shared" si="27"/>
        <v>40</v>
      </c>
      <c r="J177" s="309">
        <f t="shared" si="27"/>
        <v>40</v>
      </c>
      <c r="K177" s="309">
        <f t="shared" si="27"/>
        <v>40</v>
      </c>
      <c r="L177" s="309">
        <f t="shared" si="27"/>
        <v>40</v>
      </c>
      <c r="M177" s="309">
        <f t="shared" si="27"/>
        <v>40</v>
      </c>
      <c r="N177" s="309">
        <f t="shared" si="27"/>
        <v>55</v>
      </c>
      <c r="O177" s="309">
        <f t="shared" si="27"/>
        <v>55</v>
      </c>
      <c r="P177" s="309">
        <f t="shared" si="27"/>
        <v>55</v>
      </c>
      <c r="Q177" s="309">
        <f t="shared" si="27"/>
        <v>55</v>
      </c>
      <c r="R177" s="309">
        <f t="shared" si="27"/>
        <v>55</v>
      </c>
      <c r="S177" s="309">
        <f t="shared" si="27"/>
        <v>55</v>
      </c>
      <c r="T177" s="309">
        <f t="shared" si="27"/>
        <v>105</v>
      </c>
      <c r="U177" s="309">
        <f t="shared" si="27"/>
        <v>105</v>
      </c>
      <c r="V177" s="309">
        <f t="shared" si="27"/>
        <v>105</v>
      </c>
      <c r="W177" s="309">
        <f t="shared" si="27"/>
        <v>105</v>
      </c>
      <c r="X177" s="309">
        <f t="shared" si="27"/>
        <v>100</v>
      </c>
      <c r="Y177" s="309">
        <f t="shared" si="27"/>
        <v>100</v>
      </c>
      <c r="Z177" s="309">
        <f t="shared" si="27"/>
        <v>0</v>
      </c>
      <c r="AA177" s="309">
        <f t="shared" si="27"/>
        <v>0</v>
      </c>
      <c r="AB177" s="309">
        <f t="shared" si="27"/>
        <v>0</v>
      </c>
      <c r="AC177" s="309">
        <f t="shared" si="27"/>
        <v>0</v>
      </c>
      <c r="AD177" s="309">
        <f t="shared" si="27"/>
        <v>0</v>
      </c>
      <c r="AE177" s="309">
        <f t="shared" si="27"/>
        <v>0</v>
      </c>
      <c r="AF177" s="309">
        <f t="shared" si="27"/>
        <v>0</v>
      </c>
      <c r="AG177" s="309">
        <f t="shared" si="27"/>
        <v>0</v>
      </c>
      <c r="AH177" s="309">
        <f t="shared" si="27"/>
        <v>0</v>
      </c>
      <c r="AI177" s="309">
        <f t="shared" si="27"/>
        <v>0</v>
      </c>
      <c r="AJ177" s="309">
        <f t="shared" si="27"/>
        <v>0</v>
      </c>
      <c r="AK177" s="309">
        <f t="shared" si="27"/>
        <v>0</v>
      </c>
      <c r="AL177" s="309">
        <f t="shared" si="27"/>
        <v>0</v>
      </c>
      <c r="AM177" s="309">
        <f t="shared" si="27"/>
        <v>0</v>
      </c>
      <c r="AN177" s="309">
        <f t="shared" si="27"/>
        <v>0</v>
      </c>
      <c r="AO177" s="309">
        <f t="shared" si="27"/>
        <v>0</v>
      </c>
      <c r="AP177" s="309">
        <f t="shared" si="27"/>
        <v>0</v>
      </c>
      <c r="AQ177" s="309">
        <f t="shared" si="27"/>
        <v>0</v>
      </c>
      <c r="AR177" s="309">
        <f t="shared" si="27"/>
        <v>0</v>
      </c>
      <c r="AS177" s="309">
        <f t="shared" si="27"/>
        <v>0</v>
      </c>
      <c r="AT177" s="309">
        <f t="shared" si="27"/>
        <v>0</v>
      </c>
      <c r="AU177" s="309">
        <f t="shared" si="27"/>
        <v>0</v>
      </c>
      <c r="AV177" s="309">
        <f t="shared" si="27"/>
        <v>0</v>
      </c>
      <c r="AW177" s="309">
        <f t="shared" si="27"/>
        <v>0</v>
      </c>
      <c r="AX177" s="309">
        <f t="shared" si="27"/>
        <v>0</v>
      </c>
      <c r="AY177" s="309">
        <f t="shared" si="27"/>
        <v>0</v>
      </c>
      <c r="AZ177" s="309">
        <f t="shared" si="27"/>
        <v>0</v>
      </c>
      <c r="BA177" s="309">
        <f t="shared" si="27"/>
        <v>0</v>
      </c>
      <c r="BB177" s="309">
        <f t="shared" si="27"/>
        <v>0</v>
      </c>
      <c r="BC177" s="309">
        <f t="shared" si="27"/>
        <v>0</v>
      </c>
      <c r="BD177" s="309">
        <f t="shared" si="27"/>
        <v>0</v>
      </c>
      <c r="BE177" s="309">
        <f t="shared" si="27"/>
        <v>0</v>
      </c>
      <c r="BF177" s="309">
        <f t="shared" si="27"/>
        <v>0</v>
      </c>
      <c r="BG177" s="309">
        <f t="shared" si="27"/>
        <v>0</v>
      </c>
      <c r="BH177" s="309">
        <f t="shared" si="27"/>
        <v>0</v>
      </c>
      <c r="BI177" s="309">
        <f t="shared" si="27"/>
        <v>0</v>
      </c>
      <c r="BJ177" s="309">
        <f t="shared" si="27"/>
        <v>0</v>
      </c>
      <c r="BK177" s="309">
        <f t="shared" si="27"/>
        <v>0</v>
      </c>
      <c r="BL177" s="309">
        <f t="shared" si="27"/>
        <v>0</v>
      </c>
      <c r="BM177" s="309">
        <f t="shared" si="27"/>
        <v>0</v>
      </c>
      <c r="BN177" s="309">
        <f t="shared" si="27"/>
        <v>0</v>
      </c>
      <c r="BO177" s="309">
        <f t="shared" si="27"/>
        <v>0</v>
      </c>
      <c r="BP177" s="309">
        <f t="shared" si="27"/>
        <v>0</v>
      </c>
      <c r="BQ177" s="309">
        <f t="shared" si="27"/>
        <v>0</v>
      </c>
      <c r="BR177" s="309">
        <f t="shared" ref="BR177:BW177" si="28">IF(ISERROR(VLOOKUP(BR173,$D147:$M154,9,0)),BQ177,VLOOKUP(BR173,$D147:$M154,9,0))</f>
        <v>0</v>
      </c>
      <c r="BS177" s="309">
        <f t="shared" si="28"/>
        <v>0</v>
      </c>
      <c r="BT177" s="309">
        <f t="shared" si="28"/>
        <v>0</v>
      </c>
      <c r="BU177" s="309">
        <f t="shared" si="28"/>
        <v>0</v>
      </c>
      <c r="BV177" s="309">
        <f t="shared" si="28"/>
        <v>0</v>
      </c>
      <c r="BW177" s="309">
        <f t="shared" si="28"/>
        <v>0</v>
      </c>
    </row>
    <row r="178" spans="1:75" hidden="1" outlineLevel="1">
      <c r="A178" s="1"/>
      <c r="B178" s="299" t="s">
        <v>106</v>
      </c>
      <c r="C178" s="309" t="str">
        <f>IF(ISERROR(VLOOKUP(C173,$D156:$M162,9,0)),"",VLOOKUP(C173,$D156:$M162,9,0))</f>
        <v/>
      </c>
      <c r="D178" s="309" t="str">
        <f>IF(ISERROR(VLOOKUP(D173,$D156:$M163,9,0)),C178,VLOOKUP(D173,$D156:$M163,9,0))</f>
        <v/>
      </c>
      <c r="E178" s="309" t="str">
        <f t="shared" ref="E178:BP178" si="29">IF(ISERROR(VLOOKUP(E173,$D156:$M163,9,0)),D178,VLOOKUP(E173,$D156:$M163,9,0))</f>
        <v/>
      </c>
      <c r="F178" s="309" t="str">
        <f t="shared" si="29"/>
        <v/>
      </c>
      <c r="G178" s="309" t="str">
        <f t="shared" si="29"/>
        <v/>
      </c>
      <c r="H178" s="309" t="str">
        <f t="shared" si="29"/>
        <v/>
      </c>
      <c r="I178" s="309" t="str">
        <f t="shared" si="29"/>
        <v/>
      </c>
      <c r="J178" s="309" t="str">
        <f t="shared" si="29"/>
        <v/>
      </c>
      <c r="K178" s="309" t="str">
        <f t="shared" si="29"/>
        <v/>
      </c>
      <c r="L178" s="309" t="str">
        <f t="shared" si="29"/>
        <v/>
      </c>
      <c r="M178" s="309" t="str">
        <f t="shared" si="29"/>
        <v/>
      </c>
      <c r="N178" s="309" t="str">
        <f t="shared" si="29"/>
        <v/>
      </c>
      <c r="O178" s="309" t="str">
        <f t="shared" si="29"/>
        <v/>
      </c>
      <c r="P178" s="309" t="str">
        <f t="shared" si="29"/>
        <v/>
      </c>
      <c r="Q178" s="309" t="str">
        <f t="shared" si="29"/>
        <v/>
      </c>
      <c r="R178" s="309" t="str">
        <f t="shared" si="29"/>
        <v/>
      </c>
      <c r="S178" s="309" t="str">
        <f t="shared" si="29"/>
        <v/>
      </c>
      <c r="T178" s="309" t="str">
        <f t="shared" si="29"/>
        <v/>
      </c>
      <c r="U178" s="309" t="str">
        <f t="shared" si="29"/>
        <v/>
      </c>
      <c r="V178" s="309" t="str">
        <f t="shared" si="29"/>
        <v/>
      </c>
      <c r="W178" s="309" t="str">
        <f t="shared" si="29"/>
        <v/>
      </c>
      <c r="X178" s="309" t="str">
        <f t="shared" si="29"/>
        <v/>
      </c>
      <c r="Y178" s="309" t="str">
        <f t="shared" si="29"/>
        <v/>
      </c>
      <c r="Z178" s="309" t="str">
        <f t="shared" si="29"/>
        <v/>
      </c>
      <c r="AA178" s="309" t="str">
        <f t="shared" si="29"/>
        <v/>
      </c>
      <c r="AB178" s="309" t="str">
        <f t="shared" si="29"/>
        <v/>
      </c>
      <c r="AC178" s="309" t="str">
        <f t="shared" si="29"/>
        <v/>
      </c>
      <c r="AD178" s="309" t="str">
        <f t="shared" si="29"/>
        <v/>
      </c>
      <c r="AE178" s="309" t="str">
        <f t="shared" si="29"/>
        <v/>
      </c>
      <c r="AF178" s="309" t="str">
        <f t="shared" si="29"/>
        <v/>
      </c>
      <c r="AG178" s="309" t="str">
        <f t="shared" si="29"/>
        <v/>
      </c>
      <c r="AH178" s="309" t="str">
        <f t="shared" si="29"/>
        <v/>
      </c>
      <c r="AI178" s="309" t="str">
        <f t="shared" si="29"/>
        <v/>
      </c>
      <c r="AJ178" s="309" t="str">
        <f t="shared" si="29"/>
        <v/>
      </c>
      <c r="AK178" s="309" t="str">
        <f t="shared" si="29"/>
        <v/>
      </c>
      <c r="AL178" s="309" t="str">
        <f t="shared" si="29"/>
        <v/>
      </c>
      <c r="AM178" s="309" t="str">
        <f t="shared" si="29"/>
        <v/>
      </c>
      <c r="AN178" s="309" t="str">
        <f t="shared" si="29"/>
        <v/>
      </c>
      <c r="AO178" s="309" t="str">
        <f t="shared" si="29"/>
        <v/>
      </c>
      <c r="AP178" s="309" t="str">
        <f t="shared" si="29"/>
        <v/>
      </c>
      <c r="AQ178" s="309" t="str">
        <f t="shared" si="29"/>
        <v/>
      </c>
      <c r="AR178" s="309" t="str">
        <f t="shared" si="29"/>
        <v/>
      </c>
      <c r="AS178" s="309" t="str">
        <f t="shared" si="29"/>
        <v/>
      </c>
      <c r="AT178" s="309" t="str">
        <f t="shared" si="29"/>
        <v/>
      </c>
      <c r="AU178" s="309" t="str">
        <f t="shared" si="29"/>
        <v/>
      </c>
      <c r="AV178" s="309" t="str">
        <f t="shared" si="29"/>
        <v/>
      </c>
      <c r="AW178" s="309" t="str">
        <f t="shared" si="29"/>
        <v/>
      </c>
      <c r="AX178" s="309" t="str">
        <f t="shared" si="29"/>
        <v/>
      </c>
      <c r="AY178" s="309" t="str">
        <f t="shared" si="29"/>
        <v/>
      </c>
      <c r="AZ178" s="309" t="str">
        <f t="shared" si="29"/>
        <v/>
      </c>
      <c r="BA178" s="309" t="str">
        <f t="shared" si="29"/>
        <v/>
      </c>
      <c r="BB178" s="309" t="str">
        <f t="shared" si="29"/>
        <v/>
      </c>
      <c r="BC178" s="309" t="str">
        <f t="shared" si="29"/>
        <v/>
      </c>
      <c r="BD178" s="309" t="str">
        <f t="shared" si="29"/>
        <v/>
      </c>
      <c r="BE178" s="309" t="str">
        <f t="shared" si="29"/>
        <v/>
      </c>
      <c r="BF178" s="309" t="str">
        <f t="shared" si="29"/>
        <v/>
      </c>
      <c r="BG178" s="309" t="str">
        <f t="shared" si="29"/>
        <v/>
      </c>
      <c r="BH178" s="309" t="str">
        <f t="shared" si="29"/>
        <v/>
      </c>
      <c r="BI178" s="309" t="str">
        <f t="shared" si="29"/>
        <v/>
      </c>
      <c r="BJ178" s="309" t="str">
        <f t="shared" si="29"/>
        <v/>
      </c>
      <c r="BK178" s="309" t="str">
        <f t="shared" si="29"/>
        <v/>
      </c>
      <c r="BL178" s="309" t="str">
        <f t="shared" si="29"/>
        <v/>
      </c>
      <c r="BM178" s="309" t="str">
        <f t="shared" si="29"/>
        <v/>
      </c>
      <c r="BN178" s="309" t="str">
        <f t="shared" si="29"/>
        <v/>
      </c>
      <c r="BO178" s="309" t="str">
        <f t="shared" si="29"/>
        <v/>
      </c>
      <c r="BP178" s="309" t="str">
        <f t="shared" si="29"/>
        <v/>
      </c>
      <c r="BQ178" s="309" t="str">
        <f t="shared" ref="BQ178:BW178" si="30">IF(ISERROR(VLOOKUP(BQ173,$D156:$M163,9,0)),BP178,VLOOKUP(BQ173,$D156:$M163,9,0))</f>
        <v/>
      </c>
      <c r="BR178" s="309" t="str">
        <f t="shared" si="30"/>
        <v/>
      </c>
      <c r="BS178" s="309" t="str">
        <f t="shared" si="30"/>
        <v/>
      </c>
      <c r="BT178" s="309" t="str">
        <f t="shared" si="30"/>
        <v/>
      </c>
      <c r="BU178" s="309" t="str">
        <f t="shared" si="30"/>
        <v/>
      </c>
      <c r="BV178" s="309" t="str">
        <f t="shared" si="30"/>
        <v/>
      </c>
      <c r="BW178" s="309" t="str">
        <f t="shared" si="30"/>
        <v/>
      </c>
    </row>
    <row r="179" spans="1:75" hidden="1" outlineLevel="1">
      <c r="A179" s="1"/>
      <c r="B179" s="299" t="s">
        <v>107</v>
      </c>
      <c r="C179" s="309" t="str">
        <f>IF(ISERROR(VLOOKUP(C173,$D165:$M171,9,0)),"",VLOOKUP(C173,$D165:$M171,9,0))</f>
        <v/>
      </c>
      <c r="D179" s="309" t="str">
        <f>IF(ISERROR(VLOOKUP(D173,$D165:$M172,9,0)),C179,VLOOKUP(D173,$D165:$M172,9,0))</f>
        <v/>
      </c>
      <c r="E179" s="309" t="str">
        <f t="shared" ref="E179:BP179" si="31">IF(ISERROR(VLOOKUP(E173,$D165:$M172,9,0)),D179,VLOOKUP(E173,$D165:$M172,9,0))</f>
        <v/>
      </c>
      <c r="F179" s="309" t="str">
        <f t="shared" si="31"/>
        <v/>
      </c>
      <c r="G179" s="309" t="str">
        <f t="shared" si="31"/>
        <v/>
      </c>
      <c r="H179" s="309" t="str">
        <f t="shared" si="31"/>
        <v/>
      </c>
      <c r="I179" s="309" t="str">
        <f t="shared" si="31"/>
        <v/>
      </c>
      <c r="J179" s="309" t="str">
        <f t="shared" si="31"/>
        <v/>
      </c>
      <c r="K179" s="309" t="str">
        <f t="shared" si="31"/>
        <v/>
      </c>
      <c r="L179" s="309" t="str">
        <f t="shared" si="31"/>
        <v/>
      </c>
      <c r="M179" s="309" t="str">
        <f t="shared" si="31"/>
        <v/>
      </c>
      <c r="N179" s="309" t="str">
        <f t="shared" si="31"/>
        <v/>
      </c>
      <c r="O179" s="309" t="str">
        <f t="shared" si="31"/>
        <v/>
      </c>
      <c r="P179" s="309" t="str">
        <f t="shared" si="31"/>
        <v/>
      </c>
      <c r="Q179" s="309" t="str">
        <f t="shared" si="31"/>
        <v/>
      </c>
      <c r="R179" s="309" t="str">
        <f t="shared" si="31"/>
        <v/>
      </c>
      <c r="S179" s="309" t="str">
        <f t="shared" si="31"/>
        <v/>
      </c>
      <c r="T179" s="309" t="str">
        <f t="shared" si="31"/>
        <v/>
      </c>
      <c r="U179" s="309" t="str">
        <f t="shared" si="31"/>
        <v/>
      </c>
      <c r="V179" s="309" t="str">
        <f t="shared" si="31"/>
        <v/>
      </c>
      <c r="W179" s="309" t="str">
        <f t="shared" si="31"/>
        <v/>
      </c>
      <c r="X179" s="309" t="str">
        <f t="shared" si="31"/>
        <v/>
      </c>
      <c r="Y179" s="309" t="str">
        <f t="shared" si="31"/>
        <v/>
      </c>
      <c r="Z179" s="309" t="str">
        <f t="shared" si="31"/>
        <v/>
      </c>
      <c r="AA179" s="309" t="str">
        <f t="shared" si="31"/>
        <v/>
      </c>
      <c r="AB179" s="309" t="str">
        <f t="shared" si="31"/>
        <v/>
      </c>
      <c r="AC179" s="309" t="str">
        <f t="shared" si="31"/>
        <v/>
      </c>
      <c r="AD179" s="309" t="str">
        <f t="shared" si="31"/>
        <v/>
      </c>
      <c r="AE179" s="309" t="str">
        <f t="shared" si="31"/>
        <v/>
      </c>
      <c r="AF179" s="309" t="str">
        <f t="shared" si="31"/>
        <v/>
      </c>
      <c r="AG179" s="309" t="str">
        <f t="shared" si="31"/>
        <v/>
      </c>
      <c r="AH179" s="309" t="str">
        <f t="shared" si="31"/>
        <v/>
      </c>
      <c r="AI179" s="309" t="str">
        <f t="shared" si="31"/>
        <v/>
      </c>
      <c r="AJ179" s="309" t="str">
        <f t="shared" si="31"/>
        <v/>
      </c>
      <c r="AK179" s="309" t="str">
        <f t="shared" si="31"/>
        <v/>
      </c>
      <c r="AL179" s="309" t="str">
        <f t="shared" si="31"/>
        <v/>
      </c>
      <c r="AM179" s="309" t="str">
        <f t="shared" si="31"/>
        <v/>
      </c>
      <c r="AN179" s="309" t="str">
        <f t="shared" si="31"/>
        <v/>
      </c>
      <c r="AO179" s="309" t="str">
        <f t="shared" si="31"/>
        <v/>
      </c>
      <c r="AP179" s="309" t="str">
        <f t="shared" si="31"/>
        <v/>
      </c>
      <c r="AQ179" s="309" t="str">
        <f t="shared" si="31"/>
        <v/>
      </c>
      <c r="AR179" s="309" t="str">
        <f t="shared" si="31"/>
        <v/>
      </c>
      <c r="AS179" s="309" t="str">
        <f t="shared" si="31"/>
        <v/>
      </c>
      <c r="AT179" s="309" t="str">
        <f t="shared" si="31"/>
        <v/>
      </c>
      <c r="AU179" s="309" t="str">
        <f t="shared" si="31"/>
        <v/>
      </c>
      <c r="AV179" s="309" t="str">
        <f t="shared" si="31"/>
        <v/>
      </c>
      <c r="AW179" s="309" t="str">
        <f t="shared" si="31"/>
        <v/>
      </c>
      <c r="AX179" s="309" t="str">
        <f t="shared" si="31"/>
        <v/>
      </c>
      <c r="AY179" s="309" t="str">
        <f t="shared" si="31"/>
        <v/>
      </c>
      <c r="AZ179" s="309" t="str">
        <f t="shared" si="31"/>
        <v/>
      </c>
      <c r="BA179" s="309" t="str">
        <f t="shared" si="31"/>
        <v/>
      </c>
      <c r="BB179" s="309" t="str">
        <f t="shared" si="31"/>
        <v/>
      </c>
      <c r="BC179" s="309" t="str">
        <f t="shared" si="31"/>
        <v/>
      </c>
      <c r="BD179" s="309" t="str">
        <f t="shared" si="31"/>
        <v/>
      </c>
      <c r="BE179" s="309" t="str">
        <f t="shared" si="31"/>
        <v/>
      </c>
      <c r="BF179" s="309" t="str">
        <f t="shared" si="31"/>
        <v/>
      </c>
      <c r="BG179" s="309" t="str">
        <f t="shared" si="31"/>
        <v/>
      </c>
      <c r="BH179" s="309" t="str">
        <f t="shared" si="31"/>
        <v/>
      </c>
      <c r="BI179" s="309" t="str">
        <f t="shared" si="31"/>
        <v/>
      </c>
      <c r="BJ179" s="309" t="str">
        <f t="shared" si="31"/>
        <v/>
      </c>
      <c r="BK179" s="309" t="str">
        <f t="shared" si="31"/>
        <v/>
      </c>
      <c r="BL179" s="309" t="str">
        <f t="shared" si="31"/>
        <v/>
      </c>
      <c r="BM179" s="309" t="str">
        <f t="shared" si="31"/>
        <v/>
      </c>
      <c r="BN179" s="309" t="str">
        <f t="shared" si="31"/>
        <v/>
      </c>
      <c r="BO179" s="309" t="str">
        <f t="shared" si="31"/>
        <v/>
      </c>
      <c r="BP179" s="309" t="str">
        <f t="shared" si="31"/>
        <v/>
      </c>
      <c r="BQ179" s="309" t="str">
        <f t="shared" ref="BQ179:BW179" si="32">IF(ISERROR(VLOOKUP(BQ173,$D165:$M172,9,0)),BP179,VLOOKUP(BQ173,$D165:$M172,9,0))</f>
        <v/>
      </c>
      <c r="BR179" s="309" t="str">
        <f t="shared" si="32"/>
        <v/>
      </c>
      <c r="BS179" s="309" t="str">
        <f t="shared" si="32"/>
        <v/>
      </c>
      <c r="BT179" s="309" t="str">
        <f t="shared" si="32"/>
        <v/>
      </c>
      <c r="BU179" s="309" t="str">
        <f t="shared" si="32"/>
        <v/>
      </c>
      <c r="BV179" s="309" t="str">
        <f t="shared" si="32"/>
        <v/>
      </c>
      <c r="BW179" s="309" t="str">
        <f t="shared" si="32"/>
        <v/>
      </c>
    </row>
    <row r="180" spans="1:75" hidden="1" outlineLevel="1">
      <c r="A180" s="1"/>
      <c r="B180" s="123"/>
      <c r="C180" s="123">
        <f>SUM(C176:C179)</f>
        <v>80</v>
      </c>
      <c r="D180" s="123">
        <f t="shared" ref="D180:BE180" si="33">SUM(D176:D179)</f>
        <v>80</v>
      </c>
      <c r="E180" s="123">
        <f t="shared" si="33"/>
        <v>60</v>
      </c>
      <c r="F180" s="123">
        <f t="shared" si="33"/>
        <v>70</v>
      </c>
      <c r="G180" s="123">
        <f t="shared" si="33"/>
        <v>70</v>
      </c>
      <c r="H180" s="123">
        <f t="shared" si="33"/>
        <v>80</v>
      </c>
      <c r="I180" s="123">
        <f t="shared" si="33"/>
        <v>80</v>
      </c>
      <c r="J180" s="123">
        <f t="shared" si="33"/>
        <v>80</v>
      </c>
      <c r="K180" s="123">
        <f t="shared" si="33"/>
        <v>80</v>
      </c>
      <c r="L180" s="123">
        <f t="shared" si="33"/>
        <v>95</v>
      </c>
      <c r="M180" s="123">
        <f t="shared" si="33"/>
        <v>95</v>
      </c>
      <c r="N180" s="123">
        <f t="shared" si="33"/>
        <v>110</v>
      </c>
      <c r="O180" s="123">
        <f t="shared" si="33"/>
        <v>110</v>
      </c>
      <c r="P180" s="123">
        <f t="shared" si="33"/>
        <v>110</v>
      </c>
      <c r="Q180" s="123">
        <f t="shared" si="33"/>
        <v>110</v>
      </c>
      <c r="R180" s="123">
        <f t="shared" si="33"/>
        <v>160</v>
      </c>
      <c r="S180" s="123">
        <f t="shared" si="33"/>
        <v>160</v>
      </c>
      <c r="T180" s="33">
        <f t="shared" si="33"/>
        <v>210</v>
      </c>
      <c r="U180" s="33">
        <f t="shared" si="33"/>
        <v>210</v>
      </c>
      <c r="V180" s="33">
        <f t="shared" si="33"/>
        <v>205</v>
      </c>
      <c r="W180" s="33">
        <f t="shared" si="33"/>
        <v>205</v>
      </c>
      <c r="X180" s="33">
        <f t="shared" si="33"/>
        <v>100</v>
      </c>
      <c r="Y180" s="33">
        <f t="shared" si="33"/>
        <v>100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308" t="s">
        <v>384</v>
      </c>
      <c r="B183" s="1" t="s">
        <v>52</v>
      </c>
      <c r="C183" s="1"/>
      <c r="D183" s="1"/>
      <c r="E183" s="1"/>
      <c r="F183" s="1"/>
      <c r="G183" s="1"/>
      <c r="H183" s="1"/>
      <c r="I183" s="1"/>
      <c r="J183" s="470" t="s">
        <v>116</v>
      </c>
      <c r="K183" s="470"/>
      <c r="L183" s="470"/>
      <c r="M183" s="470"/>
      <c r="N183" s="1"/>
      <c r="O183" s="1"/>
      <c r="P183" s="1"/>
      <c r="Q183" s="1"/>
      <c r="R183" s="1"/>
      <c r="S183" s="1"/>
    </row>
    <row r="184" spans="1:75" ht="14.25" thickBot="1">
      <c r="A184" s="1"/>
      <c r="B184" s="503">
        <f>YEAR(C12)</f>
        <v>2024</v>
      </c>
      <c r="C184" s="503"/>
      <c r="D184" s="495" t="s">
        <v>27</v>
      </c>
      <c r="E184" s="495"/>
      <c r="F184" s="503">
        <v>20</v>
      </c>
      <c r="G184" s="503"/>
      <c r="H184" s="495" t="s">
        <v>29</v>
      </c>
      <c r="I184" s="495"/>
      <c r="J184" s="468"/>
      <c r="K184" s="468"/>
      <c r="L184" s="468"/>
      <c r="M184" s="468"/>
      <c r="N184" s="1"/>
      <c r="O184" s="1"/>
      <c r="P184" s="1"/>
      <c r="Q184" s="1"/>
      <c r="R184" s="1"/>
      <c r="S184" s="1"/>
    </row>
    <row r="185" spans="1:75" ht="14.25" thickBot="1">
      <c r="A185" s="1"/>
      <c r="B185" s="500"/>
      <c r="C185" s="500"/>
      <c r="D185" s="454" t="s">
        <v>27</v>
      </c>
      <c r="E185" s="454"/>
      <c r="F185" s="500"/>
      <c r="G185" s="500"/>
      <c r="H185" s="454" t="s">
        <v>29</v>
      </c>
      <c r="I185" s="454"/>
      <c r="J185" s="469"/>
      <c r="K185" s="469"/>
      <c r="L185" s="469"/>
      <c r="M185" s="469"/>
      <c r="N185" s="1"/>
      <c r="O185" s="1"/>
      <c r="P185" s="1"/>
      <c r="Q185" s="1"/>
      <c r="R185" s="1"/>
      <c r="S185" s="1"/>
    </row>
    <row r="186" spans="1:75" ht="14.25" thickBot="1">
      <c r="A186" s="1"/>
      <c r="B186" s="467"/>
      <c r="C186" s="467"/>
      <c r="D186" s="454" t="s">
        <v>27</v>
      </c>
      <c r="E186" s="454"/>
      <c r="F186" s="467"/>
      <c r="G186" s="467"/>
      <c r="H186" s="454" t="s">
        <v>29</v>
      </c>
      <c r="I186" s="454"/>
      <c r="J186" s="469"/>
      <c r="K186" s="469"/>
      <c r="L186" s="469"/>
      <c r="M186" s="469"/>
      <c r="N186" s="1"/>
      <c r="O186" s="1"/>
      <c r="P186" s="1"/>
      <c r="Q186" s="1"/>
      <c r="R186" s="1"/>
      <c r="S186" s="1"/>
    </row>
    <row r="187" spans="1:75" ht="14.25" thickBot="1">
      <c r="A187" s="1"/>
      <c r="B187" s="467"/>
      <c r="C187" s="467"/>
      <c r="D187" s="454" t="s">
        <v>27</v>
      </c>
      <c r="E187" s="454"/>
      <c r="F187" s="467"/>
      <c r="G187" s="467"/>
      <c r="H187" s="454" t="s">
        <v>29</v>
      </c>
      <c r="I187" s="454"/>
      <c r="J187" s="469"/>
      <c r="K187" s="469"/>
      <c r="L187" s="469"/>
      <c r="M187" s="469"/>
      <c r="N187" s="1"/>
      <c r="O187" s="1"/>
      <c r="P187" s="1"/>
      <c r="Q187" s="1"/>
      <c r="R187" s="1"/>
      <c r="S187" s="1"/>
    </row>
    <row r="188" spans="1:75" ht="14.25" thickBot="1">
      <c r="A188" s="1"/>
      <c r="B188" s="467"/>
      <c r="C188" s="467"/>
      <c r="D188" s="454" t="s">
        <v>27</v>
      </c>
      <c r="E188" s="454"/>
      <c r="F188" s="467"/>
      <c r="G188" s="467"/>
      <c r="H188" s="454" t="s">
        <v>29</v>
      </c>
      <c r="I188" s="454"/>
      <c r="J188" s="469"/>
      <c r="K188" s="469"/>
      <c r="L188" s="469"/>
      <c r="M188" s="469"/>
      <c r="N188" s="1"/>
      <c r="O188" s="1"/>
      <c r="P188" s="1"/>
      <c r="Q188" s="1"/>
      <c r="R188" s="1"/>
      <c r="S188" s="1"/>
    </row>
    <row r="189" spans="1:75" ht="14.25" thickBot="1">
      <c r="A189" s="1"/>
      <c r="B189" s="467"/>
      <c r="C189" s="467"/>
      <c r="D189" s="454" t="s">
        <v>27</v>
      </c>
      <c r="E189" s="454"/>
      <c r="F189" s="467"/>
      <c r="G189" s="467"/>
      <c r="H189" s="454" t="s">
        <v>29</v>
      </c>
      <c r="I189" s="454"/>
      <c r="J189" s="469"/>
      <c r="K189" s="469"/>
      <c r="L189" s="469"/>
      <c r="M189" s="469"/>
      <c r="N189" s="1"/>
      <c r="O189" s="1"/>
      <c r="P189" s="1"/>
      <c r="Q189" s="1"/>
      <c r="R189" s="1"/>
      <c r="S189" s="1"/>
    </row>
    <row r="190" spans="1:75" ht="14.25" thickBot="1">
      <c r="A190" s="1"/>
      <c r="B190" s="467"/>
      <c r="C190" s="467"/>
      <c r="D190" s="454" t="s">
        <v>27</v>
      </c>
      <c r="E190" s="454"/>
      <c r="F190" s="467"/>
      <c r="G190" s="467"/>
      <c r="H190" s="454" t="s">
        <v>29</v>
      </c>
      <c r="I190" s="454"/>
      <c r="J190" s="468"/>
      <c r="K190" s="468"/>
      <c r="L190" s="468"/>
      <c r="M190" s="468"/>
      <c r="N190" s="1"/>
      <c r="O190" s="1"/>
      <c r="P190" s="1"/>
      <c r="Q190" s="1"/>
      <c r="R190" s="1"/>
      <c r="S190" s="1"/>
    </row>
    <row r="191" spans="1:75">
      <c r="A191" s="1"/>
      <c r="B191" s="586" t="s">
        <v>485</v>
      </c>
      <c r="C191" s="586"/>
      <c r="D191" s="586"/>
      <c r="E191" s="586"/>
      <c r="F191" s="586"/>
      <c r="G191" s="586"/>
      <c r="H191" s="586"/>
      <c r="I191" s="586"/>
      <c r="J191" s="586"/>
      <c r="K191" s="586"/>
      <c r="L191" s="586"/>
      <c r="M191" s="586"/>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00">
        <f>YEAR(C12)</f>
        <v>2024</v>
      </c>
      <c r="C195" s="500"/>
      <c r="D195" s="495" t="s">
        <v>27</v>
      </c>
      <c r="E195" s="495"/>
      <c r="F195" s="500">
        <v>15</v>
      </c>
      <c r="G195" s="500"/>
      <c r="H195" s="495" t="s">
        <v>29</v>
      </c>
      <c r="I195" s="495"/>
      <c r="J195" s="468"/>
      <c r="K195" s="468"/>
      <c r="L195" s="468"/>
      <c r="M195" s="468"/>
      <c r="N195" s="1"/>
      <c r="O195" s="1"/>
      <c r="P195" s="1"/>
      <c r="Q195" s="1"/>
      <c r="R195" s="1"/>
      <c r="S195" s="1"/>
      <c r="U195" s="16"/>
    </row>
    <row r="196" spans="1:22" ht="14.25" thickBot="1">
      <c r="A196" s="1"/>
      <c r="B196" s="467"/>
      <c r="C196" s="467"/>
      <c r="D196" s="454" t="s">
        <v>27</v>
      </c>
      <c r="E196" s="454"/>
      <c r="F196" s="467"/>
      <c r="G196" s="467"/>
      <c r="H196" s="454" t="s">
        <v>29</v>
      </c>
      <c r="I196" s="454"/>
      <c r="J196" s="469"/>
      <c r="K196" s="469"/>
      <c r="L196" s="469"/>
      <c r="M196" s="469"/>
      <c r="N196" s="1"/>
      <c r="O196" s="1"/>
      <c r="P196" s="1"/>
      <c r="Q196" s="1"/>
      <c r="R196" s="1"/>
      <c r="S196" s="1"/>
    </row>
    <row r="197" spans="1:22" ht="14.25" thickBot="1">
      <c r="A197" s="1"/>
      <c r="B197" s="467"/>
      <c r="C197" s="467"/>
      <c r="D197" s="454" t="s">
        <v>27</v>
      </c>
      <c r="E197" s="454"/>
      <c r="F197" s="467"/>
      <c r="G197" s="467"/>
      <c r="H197" s="454" t="s">
        <v>29</v>
      </c>
      <c r="I197" s="454"/>
      <c r="J197" s="469"/>
      <c r="K197" s="469"/>
      <c r="L197" s="469"/>
      <c r="M197" s="469"/>
      <c r="N197" s="1"/>
      <c r="O197" s="1"/>
      <c r="P197" s="1"/>
      <c r="Q197" s="1"/>
      <c r="R197" s="1"/>
      <c r="S197" s="1"/>
      <c r="U197" s="16"/>
    </row>
    <row r="198" spans="1:22" ht="14.25" thickBot="1">
      <c r="A198" s="1"/>
      <c r="B198" s="467"/>
      <c r="C198" s="467"/>
      <c r="D198" s="454" t="s">
        <v>27</v>
      </c>
      <c r="E198" s="454"/>
      <c r="F198" s="467"/>
      <c r="G198" s="467"/>
      <c r="H198" s="454" t="s">
        <v>29</v>
      </c>
      <c r="I198" s="454"/>
      <c r="J198" s="469"/>
      <c r="K198" s="469"/>
      <c r="L198" s="469"/>
      <c r="M198" s="469"/>
      <c r="N198" s="1"/>
      <c r="O198" s="1"/>
      <c r="P198" s="1"/>
      <c r="Q198" s="1"/>
      <c r="R198" s="1"/>
      <c r="S198" s="1"/>
      <c r="U198" s="16"/>
    </row>
    <row r="199" spans="1:22" ht="14.25" thickBot="1">
      <c r="A199" s="1"/>
      <c r="B199" s="467"/>
      <c r="C199" s="467"/>
      <c r="D199" s="454" t="s">
        <v>27</v>
      </c>
      <c r="E199" s="454"/>
      <c r="F199" s="467"/>
      <c r="G199" s="467"/>
      <c r="H199" s="454" t="s">
        <v>29</v>
      </c>
      <c r="I199" s="454"/>
      <c r="J199" s="469"/>
      <c r="K199" s="469"/>
      <c r="L199" s="469"/>
      <c r="M199" s="469"/>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00">
        <v>2025</v>
      </c>
      <c r="C202" s="500"/>
      <c r="D202" s="495" t="s">
        <v>27</v>
      </c>
      <c r="E202" s="495"/>
      <c r="F202" s="500">
        <v>7</v>
      </c>
      <c r="G202" s="500"/>
      <c r="H202" s="495" t="s">
        <v>119</v>
      </c>
      <c r="I202" s="495"/>
      <c r="J202" s="500">
        <v>300</v>
      </c>
      <c r="K202" s="500"/>
      <c r="L202" s="495" t="s">
        <v>29</v>
      </c>
      <c r="M202" s="495"/>
      <c r="N202" s="500">
        <v>75</v>
      </c>
      <c r="O202" s="500"/>
      <c r="P202" s="495" t="s">
        <v>120</v>
      </c>
      <c r="Q202" s="495"/>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01">
        <f>IF(ISERROR(IF(HLOOKUP(B202,C222:BE224,2,0)&gt;N202,"",HLOOKUP(B202,C222:BE224,2,0))),"",IF(HLOOKUP(B202,C222:BE224,2,0)&gt;N202,"",HLOOKUP(B202,C222:BE224,2,0)))</f>
        <v>36</v>
      </c>
      <c r="C204" s="501"/>
      <c r="D204" s="35" t="s">
        <v>123</v>
      </c>
      <c r="E204" s="501">
        <f>IF(ISERROR(IF(B204="","",J$202)),"",IF(B204="","",J$202))</f>
        <v>300</v>
      </c>
      <c r="F204" s="501"/>
      <c r="G204" s="495" t="s">
        <v>29</v>
      </c>
      <c r="H204" s="495"/>
      <c r="I204" s="1"/>
      <c r="J204" s="1"/>
      <c r="K204" s="1"/>
      <c r="L204" s="1"/>
      <c r="M204" s="1"/>
      <c r="N204" s="1"/>
      <c r="O204" s="1"/>
      <c r="P204" s="1"/>
      <c r="Q204" s="1"/>
      <c r="R204" s="1"/>
      <c r="S204" s="1"/>
    </row>
    <row r="205" spans="1:22">
      <c r="A205" s="1"/>
      <c r="B205" s="555">
        <f t="shared" ref="B205:B219" si="35">IF(B204="","",IF(B204+F$202&gt;N$202,"",B204+F$202))</f>
        <v>43</v>
      </c>
      <c r="C205" s="555"/>
      <c r="D205" s="36" t="s">
        <v>123</v>
      </c>
      <c r="E205" s="501">
        <f t="shared" ref="E205:E211" si="36">IF(ISERROR(IF(B205="","",J$202)),"",IF(B205="","",J$202))</f>
        <v>300</v>
      </c>
      <c r="F205" s="501"/>
      <c r="G205" s="454" t="s">
        <v>29</v>
      </c>
      <c r="H205" s="454"/>
      <c r="I205" s="1"/>
      <c r="J205" s="1"/>
      <c r="K205" s="1"/>
      <c r="L205" s="1"/>
      <c r="M205" s="1"/>
      <c r="N205" s="1"/>
      <c r="O205" s="1"/>
      <c r="P205" s="1"/>
      <c r="Q205" s="1"/>
      <c r="R205" s="1"/>
      <c r="S205" s="1"/>
    </row>
    <row r="206" spans="1:22">
      <c r="A206" s="1"/>
      <c r="B206" s="555">
        <f t="shared" si="35"/>
        <v>50</v>
      </c>
      <c r="C206" s="555"/>
      <c r="D206" s="36" t="s">
        <v>123</v>
      </c>
      <c r="E206" s="501">
        <f t="shared" si="36"/>
        <v>300</v>
      </c>
      <c r="F206" s="501"/>
      <c r="G206" s="454" t="s">
        <v>29</v>
      </c>
      <c r="H206" s="454"/>
      <c r="I206" s="1"/>
      <c r="J206" s="1"/>
      <c r="K206" s="1"/>
      <c r="L206" s="1"/>
      <c r="M206" s="1"/>
      <c r="N206" s="1"/>
      <c r="O206" s="1"/>
      <c r="P206" s="1"/>
      <c r="Q206" s="1"/>
      <c r="R206" s="1"/>
      <c r="S206" s="1"/>
    </row>
    <row r="207" spans="1:22">
      <c r="A207" s="1"/>
      <c r="B207" s="555">
        <f t="shared" si="35"/>
        <v>57</v>
      </c>
      <c r="C207" s="555"/>
      <c r="D207" s="36" t="s">
        <v>123</v>
      </c>
      <c r="E207" s="501">
        <f t="shared" si="36"/>
        <v>300</v>
      </c>
      <c r="F207" s="501"/>
      <c r="G207" s="454" t="s">
        <v>29</v>
      </c>
      <c r="H207" s="454"/>
      <c r="I207" s="1"/>
      <c r="J207" s="1"/>
      <c r="K207" s="1"/>
      <c r="L207" s="1"/>
      <c r="M207" s="1"/>
      <c r="N207" s="1"/>
      <c r="O207" s="1"/>
      <c r="P207" s="1"/>
      <c r="Q207" s="1"/>
      <c r="R207" s="1"/>
      <c r="S207" s="1"/>
    </row>
    <row r="208" spans="1:22">
      <c r="A208" s="1"/>
      <c r="B208" s="555">
        <f t="shared" si="35"/>
        <v>64</v>
      </c>
      <c r="C208" s="555"/>
      <c r="D208" s="36" t="s">
        <v>123</v>
      </c>
      <c r="E208" s="501">
        <f t="shared" si="36"/>
        <v>300</v>
      </c>
      <c r="F208" s="501"/>
      <c r="G208" s="454" t="s">
        <v>29</v>
      </c>
      <c r="H208" s="454"/>
      <c r="I208" s="1"/>
      <c r="J208" s="1"/>
      <c r="K208" s="1"/>
      <c r="L208" s="1"/>
      <c r="M208" s="1"/>
      <c r="N208" s="1"/>
      <c r="O208" s="1"/>
      <c r="P208" s="1"/>
      <c r="Q208" s="1"/>
      <c r="R208" s="1"/>
      <c r="S208" s="1"/>
    </row>
    <row r="209" spans="1:75">
      <c r="A209" s="1"/>
      <c r="B209" s="555">
        <f t="shared" si="35"/>
        <v>71</v>
      </c>
      <c r="C209" s="555"/>
      <c r="D209" s="36" t="s">
        <v>123</v>
      </c>
      <c r="E209" s="501">
        <f t="shared" si="36"/>
        <v>300</v>
      </c>
      <c r="F209" s="501"/>
      <c r="G209" s="454" t="s">
        <v>29</v>
      </c>
      <c r="H209" s="454"/>
      <c r="I209" s="1"/>
      <c r="J209" s="1"/>
      <c r="K209" s="1"/>
      <c r="L209" s="1"/>
      <c r="M209" s="1"/>
      <c r="N209" s="1"/>
      <c r="O209" s="1"/>
      <c r="P209" s="1"/>
      <c r="Q209" s="1"/>
      <c r="R209" s="1"/>
      <c r="S209" s="1"/>
    </row>
    <row r="210" spans="1:75">
      <c r="A210" s="1"/>
      <c r="B210" s="555" t="str">
        <f t="shared" si="35"/>
        <v/>
      </c>
      <c r="C210" s="555"/>
      <c r="D210" s="36" t="s">
        <v>123</v>
      </c>
      <c r="E210" s="501" t="str">
        <f t="shared" si="36"/>
        <v/>
      </c>
      <c r="F210" s="501"/>
      <c r="G210" s="454" t="s">
        <v>29</v>
      </c>
      <c r="H210" s="454"/>
      <c r="I210" s="1"/>
      <c r="J210" s="1"/>
      <c r="K210" s="1"/>
      <c r="L210" s="1"/>
      <c r="M210" s="1"/>
      <c r="N210" s="1"/>
      <c r="O210" s="1"/>
      <c r="P210" s="1"/>
      <c r="Q210" s="1"/>
      <c r="R210" s="1"/>
      <c r="S210" s="1"/>
    </row>
    <row r="211" spans="1:75">
      <c r="A211" s="1"/>
      <c r="B211" s="555" t="str">
        <f t="shared" si="35"/>
        <v/>
      </c>
      <c r="C211" s="555"/>
      <c r="D211" s="36" t="s">
        <v>123</v>
      </c>
      <c r="E211" s="501" t="str">
        <f t="shared" si="36"/>
        <v/>
      </c>
      <c r="F211" s="501"/>
      <c r="G211" s="454" t="s">
        <v>29</v>
      </c>
      <c r="H211" s="454"/>
      <c r="I211" s="1"/>
      <c r="J211" s="1"/>
      <c r="K211" s="1"/>
      <c r="L211" s="1"/>
      <c r="M211" s="1"/>
      <c r="N211" s="1"/>
      <c r="O211" s="1"/>
      <c r="P211" s="1"/>
      <c r="Q211" s="1"/>
      <c r="R211" s="1"/>
      <c r="S211" s="1"/>
    </row>
    <row r="212" spans="1:75">
      <c r="A212" s="1"/>
      <c r="B212" s="555" t="str">
        <f t="shared" si="35"/>
        <v/>
      </c>
      <c r="C212" s="555"/>
      <c r="D212" s="36" t="s">
        <v>123</v>
      </c>
      <c r="E212" s="501" t="str">
        <f t="shared" ref="E212:E219" si="37">IF(ISERROR(IF(B212="","",J$202)),"",IF(B212="","",J$202))</f>
        <v/>
      </c>
      <c r="F212" s="501"/>
      <c r="G212" s="454" t="s">
        <v>29</v>
      </c>
      <c r="H212" s="454"/>
      <c r="I212" s="1"/>
      <c r="J212" s="1"/>
      <c r="K212" s="1"/>
      <c r="L212" s="1"/>
      <c r="M212" s="1"/>
      <c r="N212" s="1"/>
      <c r="O212" s="1"/>
      <c r="P212" s="1"/>
      <c r="Q212" s="1"/>
      <c r="R212" s="1"/>
      <c r="S212" s="1"/>
    </row>
    <row r="213" spans="1:75">
      <c r="A213" s="1"/>
      <c r="B213" s="555" t="str">
        <f t="shared" si="35"/>
        <v/>
      </c>
      <c r="C213" s="555"/>
      <c r="D213" s="36" t="s">
        <v>123</v>
      </c>
      <c r="E213" s="501" t="str">
        <f t="shared" si="37"/>
        <v/>
      </c>
      <c r="F213" s="501"/>
      <c r="G213" s="454" t="s">
        <v>29</v>
      </c>
      <c r="H213" s="454"/>
      <c r="I213" s="1"/>
      <c r="J213" s="1"/>
      <c r="K213" s="1"/>
      <c r="L213" s="1"/>
      <c r="M213" s="1"/>
      <c r="N213" s="1"/>
      <c r="O213" s="1"/>
      <c r="P213" s="1"/>
      <c r="Q213" s="1"/>
      <c r="R213" s="1"/>
      <c r="S213" s="1"/>
    </row>
    <row r="214" spans="1:75">
      <c r="A214" s="1"/>
      <c r="B214" s="555" t="str">
        <f t="shared" si="35"/>
        <v/>
      </c>
      <c r="C214" s="555"/>
      <c r="D214" s="36" t="s">
        <v>123</v>
      </c>
      <c r="E214" s="501" t="str">
        <f t="shared" si="37"/>
        <v/>
      </c>
      <c r="F214" s="501"/>
      <c r="G214" s="454" t="s">
        <v>29</v>
      </c>
      <c r="H214" s="454"/>
      <c r="I214" s="1"/>
      <c r="J214" s="1"/>
      <c r="K214" s="1"/>
      <c r="L214" s="1"/>
      <c r="M214" s="1"/>
      <c r="N214" s="1"/>
      <c r="O214" s="1"/>
      <c r="P214" s="1"/>
      <c r="Q214" s="1"/>
      <c r="R214" s="1"/>
      <c r="S214" s="1"/>
    </row>
    <row r="215" spans="1:75">
      <c r="A215" s="1"/>
      <c r="B215" s="555" t="str">
        <f t="shared" si="35"/>
        <v/>
      </c>
      <c r="C215" s="555"/>
      <c r="D215" s="36" t="s">
        <v>123</v>
      </c>
      <c r="E215" s="501" t="str">
        <f t="shared" si="37"/>
        <v/>
      </c>
      <c r="F215" s="501"/>
      <c r="G215" s="454" t="s">
        <v>29</v>
      </c>
      <c r="H215" s="454"/>
      <c r="I215" s="1"/>
      <c r="J215" s="1"/>
      <c r="K215" s="1"/>
      <c r="L215" s="1"/>
      <c r="M215" s="1"/>
      <c r="N215" s="1"/>
      <c r="O215" s="1"/>
      <c r="P215" s="1"/>
      <c r="Q215" s="1"/>
      <c r="R215" s="1"/>
      <c r="S215" s="1"/>
    </row>
    <row r="216" spans="1:75">
      <c r="A216" s="1"/>
      <c r="B216" s="555" t="str">
        <f t="shared" si="35"/>
        <v/>
      </c>
      <c r="C216" s="555"/>
      <c r="D216" s="36" t="s">
        <v>123</v>
      </c>
      <c r="E216" s="501" t="str">
        <f t="shared" si="37"/>
        <v/>
      </c>
      <c r="F216" s="501"/>
      <c r="G216" s="454" t="s">
        <v>29</v>
      </c>
      <c r="H216" s="454"/>
      <c r="I216" s="1"/>
      <c r="J216" s="1"/>
      <c r="K216" s="1"/>
      <c r="L216" s="1"/>
      <c r="M216" s="1"/>
      <c r="N216" s="1"/>
      <c r="O216" s="1"/>
      <c r="P216" s="1"/>
      <c r="Q216" s="1"/>
      <c r="R216" s="1"/>
      <c r="S216" s="1"/>
    </row>
    <row r="217" spans="1:75">
      <c r="A217" s="1"/>
      <c r="B217" s="555" t="str">
        <f t="shared" si="35"/>
        <v/>
      </c>
      <c r="C217" s="555"/>
      <c r="D217" s="36" t="s">
        <v>123</v>
      </c>
      <c r="E217" s="501" t="str">
        <f t="shared" si="37"/>
        <v/>
      </c>
      <c r="F217" s="501"/>
      <c r="G217" s="454" t="s">
        <v>29</v>
      </c>
      <c r="H217" s="454"/>
      <c r="I217" s="1"/>
      <c r="J217" s="1"/>
      <c r="K217" s="1"/>
      <c r="L217" s="1"/>
      <c r="M217" s="1"/>
      <c r="N217" s="1"/>
      <c r="O217" s="1"/>
      <c r="P217" s="1"/>
      <c r="Q217" s="1"/>
      <c r="R217" s="1"/>
      <c r="S217" s="1"/>
    </row>
    <row r="218" spans="1:75">
      <c r="A218" s="1"/>
      <c r="B218" s="555" t="str">
        <f t="shared" si="35"/>
        <v/>
      </c>
      <c r="C218" s="555"/>
      <c r="D218" s="36" t="s">
        <v>123</v>
      </c>
      <c r="E218" s="501" t="str">
        <f t="shared" si="37"/>
        <v/>
      </c>
      <c r="F218" s="501"/>
      <c r="G218" s="454" t="s">
        <v>29</v>
      </c>
      <c r="H218" s="454"/>
      <c r="I218" s="1"/>
      <c r="J218" s="1"/>
      <c r="K218" s="1"/>
      <c r="L218" s="1"/>
      <c r="M218" s="1"/>
      <c r="N218" s="1"/>
      <c r="O218" s="1"/>
      <c r="P218" s="1"/>
      <c r="Q218" s="1"/>
      <c r="R218" s="1"/>
      <c r="S218" s="1"/>
    </row>
    <row r="219" spans="1:75">
      <c r="A219" s="1"/>
      <c r="B219" s="555" t="str">
        <f t="shared" si="35"/>
        <v/>
      </c>
      <c r="C219" s="555"/>
      <c r="D219" s="36" t="s">
        <v>123</v>
      </c>
      <c r="E219" s="501" t="str">
        <f t="shared" si="37"/>
        <v/>
      </c>
      <c r="F219" s="501"/>
      <c r="G219" s="454" t="s">
        <v>29</v>
      </c>
      <c r="H219" s="454"/>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96">
        <f>CF表!D2</f>
        <v>2024</v>
      </c>
      <c r="D222" s="296">
        <f>CF表!E2</f>
        <v>2025</v>
      </c>
      <c r="E222" s="296">
        <f>CF表!F2</f>
        <v>2026</v>
      </c>
      <c r="F222" s="296">
        <f>CF表!G2</f>
        <v>2027</v>
      </c>
      <c r="G222" s="296">
        <f>CF表!H2</f>
        <v>2028</v>
      </c>
      <c r="H222" s="296">
        <f>CF表!I2</f>
        <v>2029</v>
      </c>
      <c r="I222" s="296">
        <f>CF表!J2</f>
        <v>2030</v>
      </c>
      <c r="J222" s="296">
        <f>CF表!K2</f>
        <v>2031</v>
      </c>
      <c r="K222" s="296">
        <f>CF表!L2</f>
        <v>2032</v>
      </c>
      <c r="L222" s="296">
        <f>CF表!M2</f>
        <v>2033</v>
      </c>
      <c r="M222" s="296">
        <f>CF表!N2</f>
        <v>2034</v>
      </c>
      <c r="N222" s="296">
        <f>CF表!O2</f>
        <v>2035</v>
      </c>
      <c r="O222" s="296">
        <f>CF表!P2</f>
        <v>2036</v>
      </c>
      <c r="P222" s="296">
        <f>CF表!Q2</f>
        <v>2037</v>
      </c>
      <c r="Q222" s="296">
        <f>CF表!R2</f>
        <v>2038</v>
      </c>
      <c r="R222" s="296">
        <f>CF表!S2</f>
        <v>2039</v>
      </c>
      <c r="S222" s="296">
        <f>CF表!T2</f>
        <v>2040</v>
      </c>
      <c r="T222" s="297">
        <f>CF表!U2</f>
        <v>2041</v>
      </c>
      <c r="U222" s="297">
        <f>CF表!V2</f>
        <v>2042</v>
      </c>
      <c r="V222" s="297">
        <f>CF表!W2</f>
        <v>2043</v>
      </c>
      <c r="W222" s="297">
        <f>CF表!X2</f>
        <v>2044</v>
      </c>
      <c r="X222" s="297">
        <f>CF表!Y2</f>
        <v>2045</v>
      </c>
      <c r="Y222" s="297">
        <f>CF表!Z2</f>
        <v>2046</v>
      </c>
      <c r="Z222" s="297">
        <f>CF表!AA2</f>
        <v>2047</v>
      </c>
      <c r="AA222" s="297">
        <f>CF表!AB2</f>
        <v>2048</v>
      </c>
      <c r="AB222" s="297">
        <f>CF表!AC2</f>
        <v>2049</v>
      </c>
      <c r="AC222" s="297">
        <f>CF表!AD2</f>
        <v>2050</v>
      </c>
      <c r="AD222" s="297">
        <f>CF表!AE2</f>
        <v>2051</v>
      </c>
      <c r="AE222" s="297">
        <f>CF表!AF2</f>
        <v>2052</v>
      </c>
      <c r="AF222" s="297">
        <f>CF表!AG2</f>
        <v>2053</v>
      </c>
      <c r="AG222" s="297">
        <f>CF表!AH2</f>
        <v>2054</v>
      </c>
      <c r="AH222" s="297">
        <f>CF表!AI2</f>
        <v>2055</v>
      </c>
      <c r="AI222" s="297">
        <f>CF表!AJ2</f>
        <v>2056</v>
      </c>
      <c r="AJ222" s="297">
        <f>CF表!AK2</f>
        <v>2057</v>
      </c>
      <c r="AK222" s="297">
        <f>CF表!AL2</f>
        <v>2058</v>
      </c>
      <c r="AL222" s="297">
        <f>CF表!AM2</f>
        <v>2059</v>
      </c>
      <c r="AM222" s="297">
        <f>CF表!AN2</f>
        <v>2060</v>
      </c>
      <c r="AN222" s="297">
        <f>CF表!AO2</f>
        <v>2061</v>
      </c>
      <c r="AO222" s="297">
        <f>CF表!AP2</f>
        <v>2062</v>
      </c>
      <c r="AP222" s="297">
        <f>CF表!AQ2</f>
        <v>2063</v>
      </c>
      <c r="AQ222" s="297">
        <f>CF表!AR2</f>
        <v>2064</v>
      </c>
      <c r="AR222" s="297">
        <f>CF表!AS2</f>
        <v>2065</v>
      </c>
      <c r="AS222" s="297">
        <f>CF表!AT2</f>
        <v>2066</v>
      </c>
      <c r="AT222" s="297">
        <f>CF表!AU2</f>
        <v>2067</v>
      </c>
      <c r="AU222" s="297">
        <f>CF表!AV2</f>
        <v>2068</v>
      </c>
      <c r="AV222" s="297">
        <f>CF表!AW2</f>
        <v>2069</v>
      </c>
      <c r="AW222" s="297">
        <f>CF表!AX2</f>
        <v>2070</v>
      </c>
      <c r="AX222" s="297">
        <f>CF表!AY2</f>
        <v>2071</v>
      </c>
      <c r="AY222" s="297">
        <f>CF表!AZ2</f>
        <v>2072</v>
      </c>
      <c r="AZ222" s="297">
        <f>CF表!BA2</f>
        <v>2073</v>
      </c>
      <c r="BA222" s="297">
        <f>CF表!BB2</f>
        <v>2074</v>
      </c>
      <c r="BB222" s="297">
        <f>CF表!BC2</f>
        <v>2075</v>
      </c>
      <c r="BC222" s="297">
        <f>CF表!BD2</f>
        <v>2076</v>
      </c>
      <c r="BD222" s="297">
        <f>CF表!BE2</f>
        <v>2077</v>
      </c>
      <c r="BE222" s="297">
        <f>CF表!BF2</f>
        <v>2078</v>
      </c>
      <c r="BF222" s="297">
        <f>CF表!BG2</f>
        <v>2079</v>
      </c>
      <c r="BG222" s="297">
        <f>CF表!BH2</f>
        <v>2080</v>
      </c>
      <c r="BH222" s="297">
        <f>CF表!BI2</f>
        <v>2081</v>
      </c>
      <c r="BI222" s="297">
        <f>CF表!BJ2</f>
        <v>2082</v>
      </c>
      <c r="BJ222" s="297">
        <f>CF表!BK2</f>
        <v>2083</v>
      </c>
      <c r="BK222" s="297">
        <f>CF表!BL2</f>
        <v>2084</v>
      </c>
      <c r="BL222" s="297">
        <f>CF表!BM2</f>
        <v>2085</v>
      </c>
      <c r="BM222" s="297">
        <f>CF表!BN2</f>
        <v>2086</v>
      </c>
      <c r="BN222" s="297">
        <f>CF表!BO2</f>
        <v>2087</v>
      </c>
      <c r="BO222" s="297">
        <f>CF表!BP2</f>
        <v>2088</v>
      </c>
      <c r="BP222" s="297">
        <f>CF表!BQ2</f>
        <v>2089</v>
      </c>
      <c r="BQ222" s="297">
        <f>CF表!BR2</f>
        <v>2090</v>
      </c>
      <c r="BR222" s="297">
        <f>CF表!BS2</f>
        <v>2091</v>
      </c>
      <c r="BS222" s="297">
        <f>CF表!BT2</f>
        <v>2092</v>
      </c>
      <c r="BT222" s="297">
        <f>CF表!BU2</f>
        <v>2093</v>
      </c>
      <c r="BU222" s="297">
        <f>CF表!BV2</f>
        <v>2094</v>
      </c>
      <c r="BV222" s="297">
        <f>CF表!BW2</f>
        <v>2095</v>
      </c>
      <c r="BW222" s="297">
        <f>CF表!BX2</f>
        <v>2096</v>
      </c>
    </row>
    <row r="223" spans="1:75" hidden="1" outlineLevel="1">
      <c r="A223" s="1"/>
      <c r="B223" s="1"/>
      <c r="C223" s="294">
        <f>CF表!D3</f>
        <v>35</v>
      </c>
      <c r="D223" s="294">
        <f>CF表!E3</f>
        <v>36</v>
      </c>
      <c r="E223" s="294">
        <f>CF表!F3</f>
        <v>37</v>
      </c>
      <c r="F223" s="294">
        <f>CF表!G3</f>
        <v>38</v>
      </c>
      <c r="G223" s="294">
        <f>CF表!H3</f>
        <v>39</v>
      </c>
      <c r="H223" s="294">
        <f>CF表!I3</f>
        <v>40</v>
      </c>
      <c r="I223" s="294">
        <f>CF表!J3</f>
        <v>41</v>
      </c>
      <c r="J223" s="294">
        <f>CF表!K3</f>
        <v>42</v>
      </c>
      <c r="K223" s="294">
        <f>CF表!L3</f>
        <v>43</v>
      </c>
      <c r="L223" s="294">
        <f>CF表!M3</f>
        <v>44</v>
      </c>
      <c r="M223" s="294">
        <f>CF表!N3</f>
        <v>45</v>
      </c>
      <c r="N223" s="294">
        <f>CF表!O3</f>
        <v>46</v>
      </c>
      <c r="O223" s="294">
        <f>CF表!P3</f>
        <v>47</v>
      </c>
      <c r="P223" s="294">
        <f>CF表!Q3</f>
        <v>48</v>
      </c>
      <c r="Q223" s="294">
        <f>CF表!R3</f>
        <v>49</v>
      </c>
      <c r="R223" s="294">
        <f>CF表!S3</f>
        <v>50</v>
      </c>
      <c r="S223" s="294">
        <f>CF表!T3</f>
        <v>51</v>
      </c>
      <c r="T223" s="295">
        <f>CF表!U3</f>
        <v>52</v>
      </c>
      <c r="U223" s="295">
        <f>CF表!V3</f>
        <v>53</v>
      </c>
      <c r="V223" s="295">
        <f>CF表!W3</f>
        <v>54</v>
      </c>
      <c r="W223" s="295">
        <f>CF表!X3</f>
        <v>55</v>
      </c>
      <c r="X223" s="295">
        <f>CF表!Y3</f>
        <v>56</v>
      </c>
      <c r="Y223" s="295">
        <f>CF表!Z3</f>
        <v>57</v>
      </c>
      <c r="Z223" s="295">
        <f>CF表!AA3</f>
        <v>58</v>
      </c>
      <c r="AA223" s="295">
        <f>CF表!AB3</f>
        <v>59</v>
      </c>
      <c r="AB223" s="295">
        <f>CF表!AC3</f>
        <v>60</v>
      </c>
      <c r="AC223" s="295">
        <f>CF表!AD3</f>
        <v>61</v>
      </c>
      <c r="AD223" s="295">
        <f>CF表!AE3</f>
        <v>62</v>
      </c>
      <c r="AE223" s="295">
        <f>CF表!AF3</f>
        <v>63</v>
      </c>
      <c r="AF223" s="295">
        <f>CF表!AG3</f>
        <v>64</v>
      </c>
      <c r="AG223" s="295">
        <f>CF表!AH3</f>
        <v>65</v>
      </c>
      <c r="AH223" s="295">
        <f>CF表!AI3</f>
        <v>66</v>
      </c>
      <c r="AI223" s="295">
        <f>CF表!AJ3</f>
        <v>67</v>
      </c>
      <c r="AJ223" s="295">
        <f>CF表!AK3</f>
        <v>68</v>
      </c>
      <c r="AK223" s="295">
        <f>CF表!AL3</f>
        <v>69</v>
      </c>
      <c r="AL223" s="295">
        <f>CF表!AM3</f>
        <v>70</v>
      </c>
      <c r="AM223" s="295">
        <f>CF表!AN3</f>
        <v>71</v>
      </c>
      <c r="AN223" s="295">
        <f>CF表!AO3</f>
        <v>72</v>
      </c>
      <c r="AO223" s="295">
        <f>CF表!AP3</f>
        <v>73</v>
      </c>
      <c r="AP223" s="295">
        <f>CF表!AQ3</f>
        <v>74</v>
      </c>
      <c r="AQ223" s="295">
        <f>CF表!AR3</f>
        <v>75</v>
      </c>
      <c r="AR223" s="295">
        <f>CF表!AS3</f>
        <v>76</v>
      </c>
      <c r="AS223" s="295">
        <f>CF表!AT3</f>
        <v>77</v>
      </c>
      <c r="AT223" s="295">
        <f>CF表!AU3</f>
        <v>78</v>
      </c>
      <c r="AU223" s="295">
        <f>CF表!AV3</f>
        <v>79</v>
      </c>
      <c r="AV223" s="295">
        <f>CF表!AW3</f>
        <v>80</v>
      </c>
      <c r="AW223" s="295">
        <f>CF表!AX3</f>
        <v>81</v>
      </c>
      <c r="AX223" s="295">
        <f>CF表!AY3</f>
        <v>82</v>
      </c>
      <c r="AY223" s="295">
        <f>CF表!AZ3</f>
        <v>83</v>
      </c>
      <c r="AZ223" s="295">
        <f>CF表!BA3</f>
        <v>84</v>
      </c>
      <c r="BA223" s="295">
        <f>CF表!BB3</f>
        <v>85</v>
      </c>
      <c r="BB223" s="295">
        <f>CF表!BC3</f>
        <v>86</v>
      </c>
      <c r="BC223" s="295">
        <f>CF表!BD3</f>
        <v>87</v>
      </c>
      <c r="BD223" s="295">
        <f>CF表!BE3</f>
        <v>88</v>
      </c>
      <c r="BE223" s="295">
        <f>CF表!BF3</f>
        <v>89</v>
      </c>
      <c r="BF223" s="295">
        <f>CF表!BG3</f>
        <v>90</v>
      </c>
      <c r="BG223" s="295" t="str">
        <f>CF表!BH3</f>
        <v/>
      </c>
      <c r="BH223" s="295" t="str">
        <f>CF表!BI3</f>
        <v/>
      </c>
      <c r="BI223" s="295" t="str">
        <f>CF表!BJ3</f>
        <v/>
      </c>
      <c r="BJ223" s="295" t="str">
        <f>CF表!BK3</f>
        <v/>
      </c>
      <c r="BK223" s="295" t="str">
        <f>CF表!BL3</f>
        <v/>
      </c>
      <c r="BL223" s="295" t="str">
        <f>CF表!BM3</f>
        <v/>
      </c>
      <c r="BM223" s="295" t="str">
        <f>CF表!BN3</f>
        <v/>
      </c>
      <c r="BN223" s="295" t="str">
        <f>CF表!BO3</f>
        <v/>
      </c>
      <c r="BO223" s="295" t="str">
        <f>CF表!BP3</f>
        <v/>
      </c>
      <c r="BP223" s="295" t="str">
        <f>CF表!BQ3</f>
        <v/>
      </c>
      <c r="BQ223" s="295" t="str">
        <f>CF表!BR3</f>
        <v/>
      </c>
      <c r="BR223" s="295" t="str">
        <f>CF表!BS3</f>
        <v/>
      </c>
      <c r="BS223" s="295" t="str">
        <f>CF表!BT3</f>
        <v/>
      </c>
      <c r="BT223" s="295" t="str">
        <f>CF表!BU3</f>
        <v/>
      </c>
      <c r="BU223" s="295" t="str">
        <f>CF表!BV3</f>
        <v/>
      </c>
      <c r="BV223" s="295" t="str">
        <f>CF表!BW3</f>
        <v/>
      </c>
      <c r="BW223" s="295" t="str">
        <f>CF表!BX3</f>
        <v/>
      </c>
    </row>
    <row r="224" spans="1:75" hidden="1" outlineLevel="1">
      <c r="A224" s="1"/>
      <c r="B224" s="1"/>
      <c r="C224" s="294">
        <f>CF表!D4</f>
        <v>35</v>
      </c>
      <c r="D224" s="294">
        <f>CF表!E4</f>
        <v>36</v>
      </c>
      <c r="E224" s="294">
        <f>CF表!F4</f>
        <v>37</v>
      </c>
      <c r="F224" s="294">
        <f>CF表!G4</f>
        <v>38</v>
      </c>
      <c r="G224" s="294">
        <f>CF表!H4</f>
        <v>39</v>
      </c>
      <c r="H224" s="294">
        <f>CF表!I4</f>
        <v>40</v>
      </c>
      <c r="I224" s="294">
        <f>CF表!J4</f>
        <v>41</v>
      </c>
      <c r="J224" s="294">
        <f>CF表!K4</f>
        <v>42</v>
      </c>
      <c r="K224" s="294">
        <f>CF表!L4</f>
        <v>43</v>
      </c>
      <c r="L224" s="294">
        <f>CF表!M4</f>
        <v>44</v>
      </c>
      <c r="M224" s="294">
        <f>CF表!N4</f>
        <v>45</v>
      </c>
      <c r="N224" s="294">
        <f>CF表!O4</f>
        <v>46</v>
      </c>
      <c r="O224" s="294">
        <f>CF表!P4</f>
        <v>47</v>
      </c>
      <c r="P224" s="294">
        <f>CF表!Q4</f>
        <v>48</v>
      </c>
      <c r="Q224" s="294">
        <f>CF表!R4</f>
        <v>49</v>
      </c>
      <c r="R224" s="294">
        <f>CF表!S4</f>
        <v>50</v>
      </c>
      <c r="S224" s="294">
        <f>CF表!T4</f>
        <v>51</v>
      </c>
      <c r="T224" s="295">
        <f>CF表!U4</f>
        <v>52</v>
      </c>
      <c r="U224" s="295">
        <f>CF表!V4</f>
        <v>53</v>
      </c>
      <c r="V224" s="295">
        <f>CF表!W4</f>
        <v>54</v>
      </c>
      <c r="W224" s="295">
        <f>CF表!X4</f>
        <v>55</v>
      </c>
      <c r="X224" s="295">
        <f>CF表!Y4</f>
        <v>56</v>
      </c>
      <c r="Y224" s="295">
        <f>CF表!Z4</f>
        <v>57</v>
      </c>
      <c r="Z224" s="295">
        <f>CF表!AA4</f>
        <v>58</v>
      </c>
      <c r="AA224" s="295">
        <f>CF表!AB4</f>
        <v>59</v>
      </c>
      <c r="AB224" s="295">
        <f>CF表!AC4</f>
        <v>60</v>
      </c>
      <c r="AC224" s="295">
        <f>CF表!AD4</f>
        <v>61</v>
      </c>
      <c r="AD224" s="295">
        <f>CF表!AE4</f>
        <v>62</v>
      </c>
      <c r="AE224" s="295">
        <f>CF表!AF4</f>
        <v>63</v>
      </c>
      <c r="AF224" s="295">
        <f>CF表!AG4</f>
        <v>64</v>
      </c>
      <c r="AG224" s="295">
        <f>CF表!AH4</f>
        <v>65</v>
      </c>
      <c r="AH224" s="295">
        <f>CF表!AI4</f>
        <v>66</v>
      </c>
      <c r="AI224" s="295">
        <f>CF表!AJ4</f>
        <v>67</v>
      </c>
      <c r="AJ224" s="295">
        <f>CF表!AK4</f>
        <v>68</v>
      </c>
      <c r="AK224" s="295">
        <f>CF表!AL4</f>
        <v>69</v>
      </c>
      <c r="AL224" s="295">
        <f>CF表!AM4</f>
        <v>70</v>
      </c>
      <c r="AM224" s="295">
        <f>CF表!AN4</f>
        <v>71</v>
      </c>
      <c r="AN224" s="295">
        <f>CF表!AO4</f>
        <v>72</v>
      </c>
      <c r="AO224" s="295">
        <f>CF表!AP4</f>
        <v>73</v>
      </c>
      <c r="AP224" s="295">
        <f>CF表!AQ4</f>
        <v>74</v>
      </c>
      <c r="AQ224" s="295">
        <f>CF表!AR4</f>
        <v>75</v>
      </c>
      <c r="AR224" s="295">
        <f>CF表!AS4</f>
        <v>76</v>
      </c>
      <c r="AS224" s="295">
        <f>CF表!AT4</f>
        <v>77</v>
      </c>
      <c r="AT224" s="295">
        <f>CF表!AU4</f>
        <v>78</v>
      </c>
      <c r="AU224" s="295">
        <f>CF表!AV4</f>
        <v>79</v>
      </c>
      <c r="AV224" s="295">
        <f>CF表!AW4</f>
        <v>80</v>
      </c>
      <c r="AW224" s="295">
        <f>CF表!AX4</f>
        <v>81</v>
      </c>
      <c r="AX224" s="295">
        <f>CF表!AY4</f>
        <v>82</v>
      </c>
      <c r="AY224" s="295">
        <f>CF表!AZ4</f>
        <v>83</v>
      </c>
      <c r="AZ224" s="295">
        <f>CF表!BA4</f>
        <v>84</v>
      </c>
      <c r="BA224" s="295">
        <f>CF表!BB4</f>
        <v>85</v>
      </c>
      <c r="BB224" s="295">
        <f>CF表!BC4</f>
        <v>86</v>
      </c>
      <c r="BC224" s="295">
        <f>CF表!BD4</f>
        <v>87</v>
      </c>
      <c r="BD224" s="295">
        <f>CF表!BE4</f>
        <v>88</v>
      </c>
      <c r="BE224" s="295">
        <f>CF表!BF4</f>
        <v>89</v>
      </c>
      <c r="BF224" s="295">
        <f>CF表!BG4</f>
        <v>90</v>
      </c>
      <c r="BG224" s="295" t="str">
        <f>CF表!BH4</f>
        <v/>
      </c>
      <c r="BH224" s="295" t="str">
        <f>CF表!BI4</f>
        <v/>
      </c>
      <c r="BI224" s="295" t="str">
        <f>CF表!BJ4</f>
        <v/>
      </c>
      <c r="BJ224" s="295" t="str">
        <f>CF表!BK4</f>
        <v/>
      </c>
      <c r="BK224" s="295" t="str">
        <f>CF表!BL4</f>
        <v/>
      </c>
      <c r="BL224" s="295" t="str">
        <f>CF表!BM4</f>
        <v/>
      </c>
      <c r="BM224" s="295" t="str">
        <f>CF表!BN4</f>
        <v/>
      </c>
      <c r="BN224" s="295" t="str">
        <f>CF表!BO4</f>
        <v/>
      </c>
      <c r="BO224" s="295" t="str">
        <f>CF表!BP4</f>
        <v/>
      </c>
      <c r="BP224" s="295" t="str">
        <f>CF表!BQ4</f>
        <v/>
      </c>
      <c r="BQ224" s="295" t="str">
        <f>CF表!BR4</f>
        <v/>
      </c>
      <c r="BR224" s="295" t="str">
        <f>CF表!BS4</f>
        <v/>
      </c>
      <c r="BS224" s="295" t="str">
        <f>CF表!BT4</f>
        <v/>
      </c>
      <c r="BT224" s="295" t="str">
        <f>CF表!BU4</f>
        <v/>
      </c>
      <c r="BU224" s="295" t="str">
        <f>CF表!BV4</f>
        <v/>
      </c>
      <c r="BV224" s="295" t="str">
        <f>CF表!BW4</f>
        <v/>
      </c>
      <c r="BW224" s="295" t="str">
        <f>CF表!BX4</f>
        <v/>
      </c>
    </row>
    <row r="225" spans="1:75" hidden="1" outlineLevel="1">
      <c r="A225" s="1"/>
      <c r="B225" s="299" t="s">
        <v>121</v>
      </c>
      <c r="C225" s="310">
        <f>IF(HLOOKUP(C222,C222:C223,2,0)&gt;N202,"",IF(ISERROR(VLOOKUP(C222,B195:G199,5,0)),"",VLOOKUP(C222,B195:G199,5,0)))</f>
        <v>15</v>
      </c>
      <c r="D225" s="310">
        <f>IF(HLOOKUP(D222,D222:D223,2,0)&gt;$N202,"",IF(ISERROR(VLOOKUP(D222,$B195:$G199,5,0)),C225,VLOOKUP(D222,$B195:$G199,5,0)))</f>
        <v>15</v>
      </c>
      <c r="E225" s="310">
        <f t="shared" ref="E225:BE225" si="38">IF(HLOOKUP(E222,E222:E223,2,0)&gt;$N202,"",IF(ISERROR(VLOOKUP(E222,$B195:$G199,5,0)),D225,VLOOKUP(E222,$B195:$G199,5,0)))</f>
        <v>15</v>
      </c>
      <c r="F225" s="310">
        <f t="shared" si="38"/>
        <v>15</v>
      </c>
      <c r="G225" s="310">
        <f t="shared" si="38"/>
        <v>15</v>
      </c>
      <c r="H225" s="310">
        <f t="shared" si="38"/>
        <v>15</v>
      </c>
      <c r="I225" s="310">
        <f t="shared" si="38"/>
        <v>15</v>
      </c>
      <c r="J225" s="310">
        <f t="shared" si="38"/>
        <v>15</v>
      </c>
      <c r="K225" s="310">
        <f t="shared" si="38"/>
        <v>15</v>
      </c>
      <c r="L225" s="310">
        <f t="shared" si="38"/>
        <v>15</v>
      </c>
      <c r="M225" s="310">
        <f t="shared" si="38"/>
        <v>15</v>
      </c>
      <c r="N225" s="310">
        <f t="shared" si="38"/>
        <v>15</v>
      </c>
      <c r="O225" s="310">
        <f t="shared" si="38"/>
        <v>15</v>
      </c>
      <c r="P225" s="310">
        <f t="shared" si="38"/>
        <v>15</v>
      </c>
      <c r="Q225" s="310">
        <f t="shared" si="38"/>
        <v>15</v>
      </c>
      <c r="R225" s="310">
        <f t="shared" si="38"/>
        <v>15</v>
      </c>
      <c r="S225" s="310">
        <f t="shared" si="38"/>
        <v>15</v>
      </c>
      <c r="T225" s="310">
        <f t="shared" si="38"/>
        <v>15</v>
      </c>
      <c r="U225" s="310">
        <f t="shared" si="38"/>
        <v>15</v>
      </c>
      <c r="V225" s="310">
        <f t="shared" si="38"/>
        <v>15</v>
      </c>
      <c r="W225" s="310">
        <f t="shared" si="38"/>
        <v>15</v>
      </c>
      <c r="X225" s="310">
        <f t="shared" si="38"/>
        <v>15</v>
      </c>
      <c r="Y225" s="310">
        <f t="shared" si="38"/>
        <v>15</v>
      </c>
      <c r="Z225" s="310">
        <f t="shared" si="38"/>
        <v>15</v>
      </c>
      <c r="AA225" s="310">
        <f t="shared" si="38"/>
        <v>15</v>
      </c>
      <c r="AB225" s="310">
        <f t="shared" si="38"/>
        <v>15</v>
      </c>
      <c r="AC225" s="310">
        <f t="shared" si="38"/>
        <v>15</v>
      </c>
      <c r="AD225" s="310">
        <f t="shared" si="38"/>
        <v>15</v>
      </c>
      <c r="AE225" s="310">
        <f t="shared" si="38"/>
        <v>15</v>
      </c>
      <c r="AF225" s="310">
        <f t="shared" si="38"/>
        <v>15</v>
      </c>
      <c r="AG225" s="310">
        <f t="shared" si="38"/>
        <v>15</v>
      </c>
      <c r="AH225" s="310">
        <f t="shared" si="38"/>
        <v>15</v>
      </c>
      <c r="AI225" s="310">
        <f t="shared" si="38"/>
        <v>15</v>
      </c>
      <c r="AJ225" s="310">
        <f t="shared" si="38"/>
        <v>15</v>
      </c>
      <c r="AK225" s="310">
        <f t="shared" si="38"/>
        <v>15</v>
      </c>
      <c r="AL225" s="310">
        <f t="shared" si="38"/>
        <v>15</v>
      </c>
      <c r="AM225" s="310">
        <f t="shared" si="38"/>
        <v>15</v>
      </c>
      <c r="AN225" s="310">
        <f t="shared" si="38"/>
        <v>15</v>
      </c>
      <c r="AO225" s="310">
        <f t="shared" si="38"/>
        <v>15</v>
      </c>
      <c r="AP225" s="310">
        <f t="shared" si="38"/>
        <v>15</v>
      </c>
      <c r="AQ225" s="310">
        <f t="shared" si="38"/>
        <v>15</v>
      </c>
      <c r="AR225" s="310" t="str">
        <f t="shared" si="38"/>
        <v/>
      </c>
      <c r="AS225" s="310" t="str">
        <f t="shared" si="38"/>
        <v/>
      </c>
      <c r="AT225" s="310" t="str">
        <f t="shared" si="38"/>
        <v/>
      </c>
      <c r="AU225" s="310" t="str">
        <f t="shared" si="38"/>
        <v/>
      </c>
      <c r="AV225" s="310" t="str">
        <f t="shared" si="38"/>
        <v/>
      </c>
      <c r="AW225" s="310" t="str">
        <f t="shared" si="38"/>
        <v/>
      </c>
      <c r="AX225" s="310" t="str">
        <f t="shared" si="38"/>
        <v/>
      </c>
      <c r="AY225" s="310" t="str">
        <f t="shared" si="38"/>
        <v/>
      </c>
      <c r="AZ225" s="310" t="str">
        <f t="shared" si="38"/>
        <v/>
      </c>
      <c r="BA225" s="310" t="str">
        <f t="shared" si="38"/>
        <v/>
      </c>
      <c r="BB225" s="310" t="str">
        <f t="shared" si="38"/>
        <v/>
      </c>
      <c r="BC225" s="310" t="str">
        <f t="shared" si="38"/>
        <v/>
      </c>
      <c r="BD225" s="310" t="str">
        <f t="shared" si="38"/>
        <v/>
      </c>
      <c r="BE225" s="310" t="str">
        <f t="shared" si="38"/>
        <v/>
      </c>
      <c r="BF225" s="310" t="str">
        <f t="shared" ref="BF225:BW225" si="39">IF(HLOOKUP(BF222,BF222:BF223,2,0)&gt;$N202,"",IF(ISERROR(VLOOKUP(BF222,$B195:$G199,5,0)),BE225,VLOOKUP(BF222,$B195:$G199,5,0)))</f>
        <v/>
      </c>
      <c r="BG225" s="310" t="str">
        <f t="shared" si="39"/>
        <v/>
      </c>
      <c r="BH225" s="310" t="str">
        <f t="shared" si="39"/>
        <v/>
      </c>
      <c r="BI225" s="310" t="str">
        <f t="shared" si="39"/>
        <v/>
      </c>
      <c r="BJ225" s="310" t="str">
        <f t="shared" si="39"/>
        <v/>
      </c>
      <c r="BK225" s="310" t="str">
        <f t="shared" si="39"/>
        <v/>
      </c>
      <c r="BL225" s="310" t="str">
        <f t="shared" si="39"/>
        <v/>
      </c>
      <c r="BM225" s="310" t="str">
        <f t="shared" si="39"/>
        <v/>
      </c>
      <c r="BN225" s="310" t="str">
        <f t="shared" si="39"/>
        <v/>
      </c>
      <c r="BO225" s="310" t="str">
        <f t="shared" si="39"/>
        <v/>
      </c>
      <c r="BP225" s="310" t="str">
        <f t="shared" si="39"/>
        <v/>
      </c>
      <c r="BQ225" s="310" t="str">
        <f t="shared" si="39"/>
        <v/>
      </c>
      <c r="BR225" s="310" t="str">
        <f t="shared" si="39"/>
        <v/>
      </c>
      <c r="BS225" s="310" t="str">
        <f t="shared" si="39"/>
        <v/>
      </c>
      <c r="BT225" s="310" t="str">
        <f t="shared" si="39"/>
        <v/>
      </c>
      <c r="BU225" s="310" t="str">
        <f t="shared" si="39"/>
        <v/>
      </c>
      <c r="BV225" s="310" t="str">
        <f t="shared" si="39"/>
        <v/>
      </c>
      <c r="BW225" s="310" t="str">
        <f t="shared" si="39"/>
        <v/>
      </c>
    </row>
    <row r="226" spans="1:75" hidden="1" outlineLevel="1">
      <c r="A226" s="1"/>
      <c r="B226" s="299" t="s">
        <v>122</v>
      </c>
      <c r="C226" s="310" t="str">
        <f>IF(ISERROR(VLOOKUP(C223,$B204:$F219,4,0)),"",VLOOKUP(C223,$B204:$F219,4,0))</f>
        <v/>
      </c>
      <c r="D226" s="310">
        <f t="shared" ref="D226:BE226" si="40">IF(ISERROR(VLOOKUP(D223,$B204:$F219,4,0)),"",VLOOKUP(D223,$B204:$F219,4,0))</f>
        <v>300</v>
      </c>
      <c r="E226" s="310" t="str">
        <f t="shared" si="40"/>
        <v/>
      </c>
      <c r="F226" s="310" t="str">
        <f t="shared" si="40"/>
        <v/>
      </c>
      <c r="G226" s="310" t="str">
        <f t="shared" si="40"/>
        <v/>
      </c>
      <c r="H226" s="310" t="str">
        <f t="shared" si="40"/>
        <v/>
      </c>
      <c r="I226" s="310" t="str">
        <f t="shared" si="40"/>
        <v/>
      </c>
      <c r="J226" s="310" t="str">
        <f t="shared" si="40"/>
        <v/>
      </c>
      <c r="K226" s="310">
        <f t="shared" si="40"/>
        <v>300</v>
      </c>
      <c r="L226" s="310" t="str">
        <f t="shared" si="40"/>
        <v/>
      </c>
      <c r="M226" s="310" t="str">
        <f t="shared" si="40"/>
        <v/>
      </c>
      <c r="N226" s="310" t="str">
        <f t="shared" si="40"/>
        <v/>
      </c>
      <c r="O226" s="310" t="str">
        <f t="shared" si="40"/>
        <v/>
      </c>
      <c r="P226" s="310" t="str">
        <f t="shared" si="40"/>
        <v/>
      </c>
      <c r="Q226" s="310" t="str">
        <f t="shared" si="40"/>
        <v/>
      </c>
      <c r="R226" s="310">
        <f t="shared" si="40"/>
        <v>300</v>
      </c>
      <c r="S226" s="310" t="str">
        <f t="shared" si="40"/>
        <v/>
      </c>
      <c r="T226" s="310" t="str">
        <f t="shared" si="40"/>
        <v/>
      </c>
      <c r="U226" s="310" t="str">
        <f t="shared" si="40"/>
        <v/>
      </c>
      <c r="V226" s="310" t="str">
        <f t="shared" si="40"/>
        <v/>
      </c>
      <c r="W226" s="310" t="str">
        <f t="shared" si="40"/>
        <v/>
      </c>
      <c r="X226" s="310" t="str">
        <f t="shared" si="40"/>
        <v/>
      </c>
      <c r="Y226" s="310">
        <f t="shared" si="40"/>
        <v>300</v>
      </c>
      <c r="Z226" s="310" t="str">
        <f t="shared" si="40"/>
        <v/>
      </c>
      <c r="AA226" s="310" t="str">
        <f t="shared" si="40"/>
        <v/>
      </c>
      <c r="AB226" s="310" t="str">
        <f t="shared" si="40"/>
        <v/>
      </c>
      <c r="AC226" s="310" t="str">
        <f t="shared" si="40"/>
        <v/>
      </c>
      <c r="AD226" s="310" t="str">
        <f t="shared" si="40"/>
        <v/>
      </c>
      <c r="AE226" s="310" t="str">
        <f t="shared" si="40"/>
        <v/>
      </c>
      <c r="AF226" s="310">
        <f t="shared" si="40"/>
        <v>300</v>
      </c>
      <c r="AG226" s="310" t="str">
        <f t="shared" si="40"/>
        <v/>
      </c>
      <c r="AH226" s="310" t="str">
        <f t="shared" si="40"/>
        <v/>
      </c>
      <c r="AI226" s="310" t="str">
        <f t="shared" si="40"/>
        <v/>
      </c>
      <c r="AJ226" s="310" t="str">
        <f t="shared" si="40"/>
        <v/>
      </c>
      <c r="AK226" s="310" t="str">
        <f t="shared" si="40"/>
        <v/>
      </c>
      <c r="AL226" s="310" t="str">
        <f t="shared" si="40"/>
        <v/>
      </c>
      <c r="AM226" s="310">
        <f t="shared" si="40"/>
        <v>300</v>
      </c>
      <c r="AN226" s="310" t="str">
        <f t="shared" si="40"/>
        <v/>
      </c>
      <c r="AO226" s="310" t="str">
        <f t="shared" si="40"/>
        <v/>
      </c>
      <c r="AP226" s="310" t="str">
        <f t="shared" si="40"/>
        <v/>
      </c>
      <c r="AQ226" s="310" t="str">
        <f t="shared" si="40"/>
        <v/>
      </c>
      <c r="AR226" s="310" t="str">
        <f t="shared" si="40"/>
        <v/>
      </c>
      <c r="AS226" s="310" t="str">
        <f t="shared" si="40"/>
        <v/>
      </c>
      <c r="AT226" s="310" t="str">
        <f t="shared" si="40"/>
        <v/>
      </c>
      <c r="AU226" s="310" t="str">
        <f t="shared" si="40"/>
        <v/>
      </c>
      <c r="AV226" s="310" t="str">
        <f t="shared" si="40"/>
        <v/>
      </c>
      <c r="AW226" s="310" t="str">
        <f t="shared" si="40"/>
        <v/>
      </c>
      <c r="AX226" s="310" t="str">
        <f t="shared" si="40"/>
        <v/>
      </c>
      <c r="AY226" s="310" t="str">
        <f t="shared" si="40"/>
        <v/>
      </c>
      <c r="AZ226" s="310" t="str">
        <f t="shared" si="40"/>
        <v/>
      </c>
      <c r="BA226" s="310" t="str">
        <f t="shared" si="40"/>
        <v/>
      </c>
      <c r="BB226" s="310" t="str">
        <f t="shared" si="40"/>
        <v/>
      </c>
      <c r="BC226" s="310" t="str">
        <f t="shared" si="40"/>
        <v/>
      </c>
      <c r="BD226" s="310" t="str">
        <f t="shared" si="40"/>
        <v/>
      </c>
      <c r="BE226" s="310" t="str">
        <f t="shared" si="40"/>
        <v/>
      </c>
      <c r="BF226" s="310" t="str">
        <f t="shared" ref="BF226:BW226" si="41">IF(ISERROR(VLOOKUP(BF223,$B204:$F219,4,0)),"",VLOOKUP(BF223,$B204:$F219,4,0))</f>
        <v/>
      </c>
      <c r="BG226" s="310" t="str">
        <f t="shared" si="41"/>
        <v/>
      </c>
      <c r="BH226" s="310" t="str">
        <f t="shared" si="41"/>
        <v/>
      </c>
      <c r="BI226" s="310" t="str">
        <f t="shared" si="41"/>
        <v/>
      </c>
      <c r="BJ226" s="310" t="str">
        <f t="shared" si="41"/>
        <v/>
      </c>
      <c r="BK226" s="310" t="str">
        <f t="shared" si="41"/>
        <v/>
      </c>
      <c r="BL226" s="310" t="str">
        <f t="shared" si="41"/>
        <v/>
      </c>
      <c r="BM226" s="310" t="str">
        <f t="shared" si="41"/>
        <v/>
      </c>
      <c r="BN226" s="310" t="str">
        <f t="shared" si="41"/>
        <v/>
      </c>
      <c r="BO226" s="310" t="str">
        <f t="shared" si="41"/>
        <v/>
      </c>
      <c r="BP226" s="310" t="str">
        <f t="shared" si="41"/>
        <v/>
      </c>
      <c r="BQ226" s="310" t="str">
        <f t="shared" si="41"/>
        <v/>
      </c>
      <c r="BR226" s="310" t="str">
        <f t="shared" si="41"/>
        <v/>
      </c>
      <c r="BS226" s="310" t="str">
        <f t="shared" si="41"/>
        <v/>
      </c>
      <c r="BT226" s="310" t="str">
        <f t="shared" si="41"/>
        <v/>
      </c>
      <c r="BU226" s="310" t="str">
        <f t="shared" si="41"/>
        <v/>
      </c>
      <c r="BV226" s="310" t="str">
        <f t="shared" si="41"/>
        <v/>
      </c>
      <c r="BW226" s="310" t="str">
        <f t="shared" si="41"/>
        <v/>
      </c>
    </row>
    <row r="227" spans="1:75" hidden="1" outlineLevel="1">
      <c r="A227" s="1"/>
      <c r="B227" s="1"/>
      <c r="C227" s="122">
        <f t="shared" ref="C227:AH227" si="42">SUM(C225:C226)</f>
        <v>15</v>
      </c>
      <c r="D227" s="122">
        <f t="shared" si="42"/>
        <v>315</v>
      </c>
      <c r="E227" s="122">
        <f t="shared" si="42"/>
        <v>15</v>
      </c>
      <c r="F227" s="122">
        <f t="shared" si="42"/>
        <v>15</v>
      </c>
      <c r="G227" s="122">
        <f t="shared" si="42"/>
        <v>15</v>
      </c>
      <c r="H227" s="122">
        <f t="shared" si="42"/>
        <v>15</v>
      </c>
      <c r="I227" s="122">
        <f t="shared" si="42"/>
        <v>15</v>
      </c>
      <c r="J227" s="122">
        <f t="shared" si="42"/>
        <v>15</v>
      </c>
      <c r="K227" s="122">
        <f t="shared" si="42"/>
        <v>315</v>
      </c>
      <c r="L227" s="122">
        <f t="shared" si="42"/>
        <v>15</v>
      </c>
      <c r="M227" s="122">
        <f t="shared" si="42"/>
        <v>15</v>
      </c>
      <c r="N227" s="122">
        <f t="shared" si="42"/>
        <v>15</v>
      </c>
      <c r="O227" s="122">
        <f t="shared" si="42"/>
        <v>15</v>
      </c>
      <c r="P227" s="122">
        <f t="shared" si="42"/>
        <v>15</v>
      </c>
      <c r="Q227" s="122">
        <f t="shared" si="42"/>
        <v>15</v>
      </c>
      <c r="R227" s="122">
        <f t="shared" si="42"/>
        <v>315</v>
      </c>
      <c r="S227" s="122">
        <f t="shared" si="42"/>
        <v>15</v>
      </c>
      <c r="T227" s="298">
        <f t="shared" si="42"/>
        <v>15</v>
      </c>
      <c r="U227" s="298">
        <f t="shared" si="42"/>
        <v>15</v>
      </c>
      <c r="V227" s="298">
        <f t="shared" si="42"/>
        <v>15</v>
      </c>
      <c r="W227" s="298">
        <f t="shared" si="42"/>
        <v>15</v>
      </c>
      <c r="X227" s="298">
        <f t="shared" si="42"/>
        <v>15</v>
      </c>
      <c r="Y227" s="298">
        <f t="shared" si="42"/>
        <v>315</v>
      </c>
      <c r="Z227" s="298">
        <f t="shared" si="42"/>
        <v>15</v>
      </c>
      <c r="AA227" s="298">
        <f t="shared" si="42"/>
        <v>15</v>
      </c>
      <c r="AB227" s="298">
        <f t="shared" si="42"/>
        <v>15</v>
      </c>
      <c r="AC227" s="298">
        <f t="shared" si="42"/>
        <v>15</v>
      </c>
      <c r="AD227" s="298">
        <f t="shared" si="42"/>
        <v>15</v>
      </c>
      <c r="AE227" s="298">
        <f t="shared" si="42"/>
        <v>15</v>
      </c>
      <c r="AF227" s="298">
        <f t="shared" si="42"/>
        <v>315</v>
      </c>
      <c r="AG227" s="298">
        <f t="shared" si="42"/>
        <v>15</v>
      </c>
      <c r="AH227" s="298">
        <f t="shared" si="42"/>
        <v>15</v>
      </c>
      <c r="AI227" s="298">
        <f t="shared" ref="AI227:BE227" si="43">SUM(AI225:AI226)</f>
        <v>15</v>
      </c>
      <c r="AJ227" s="298">
        <f t="shared" si="43"/>
        <v>15</v>
      </c>
      <c r="AK227" s="298">
        <f t="shared" si="43"/>
        <v>15</v>
      </c>
      <c r="AL227" s="298">
        <f t="shared" si="43"/>
        <v>15</v>
      </c>
      <c r="AM227" s="298">
        <f t="shared" si="43"/>
        <v>315</v>
      </c>
      <c r="AN227" s="298">
        <f t="shared" si="43"/>
        <v>15</v>
      </c>
      <c r="AO227" s="298">
        <f t="shared" si="43"/>
        <v>15</v>
      </c>
      <c r="AP227" s="298">
        <f t="shared" si="43"/>
        <v>15</v>
      </c>
      <c r="AQ227" s="298">
        <f t="shared" si="43"/>
        <v>15</v>
      </c>
      <c r="AR227" s="298">
        <f t="shared" si="43"/>
        <v>0</v>
      </c>
      <c r="AS227" s="298">
        <f t="shared" si="43"/>
        <v>0</v>
      </c>
      <c r="AT227" s="298">
        <f t="shared" si="43"/>
        <v>0</v>
      </c>
      <c r="AU227" s="298">
        <f t="shared" si="43"/>
        <v>0</v>
      </c>
      <c r="AV227" s="298">
        <f t="shared" si="43"/>
        <v>0</v>
      </c>
      <c r="AW227" s="298">
        <f t="shared" si="43"/>
        <v>0</v>
      </c>
      <c r="AX227" s="298">
        <f t="shared" si="43"/>
        <v>0</v>
      </c>
      <c r="AY227" s="298">
        <f t="shared" si="43"/>
        <v>0</v>
      </c>
      <c r="AZ227" s="298">
        <f t="shared" si="43"/>
        <v>0</v>
      </c>
      <c r="BA227" s="298">
        <f t="shared" si="43"/>
        <v>0</v>
      </c>
      <c r="BB227" s="298">
        <f t="shared" si="43"/>
        <v>0</v>
      </c>
      <c r="BC227" s="298">
        <f t="shared" si="43"/>
        <v>0</v>
      </c>
      <c r="BD227" s="298">
        <f t="shared" si="43"/>
        <v>0</v>
      </c>
      <c r="BE227" s="298">
        <f t="shared" si="43"/>
        <v>0</v>
      </c>
      <c r="BF227" s="298">
        <f t="shared" ref="BF227:BW227" si="44">SUM(BF225:BF226)</f>
        <v>0</v>
      </c>
      <c r="BG227" s="298">
        <f t="shared" si="44"/>
        <v>0</v>
      </c>
      <c r="BH227" s="298">
        <f t="shared" si="44"/>
        <v>0</v>
      </c>
      <c r="BI227" s="298">
        <f t="shared" si="44"/>
        <v>0</v>
      </c>
      <c r="BJ227" s="298">
        <f t="shared" si="44"/>
        <v>0</v>
      </c>
      <c r="BK227" s="298">
        <f t="shared" si="44"/>
        <v>0</v>
      </c>
      <c r="BL227" s="298">
        <f t="shared" si="44"/>
        <v>0</v>
      </c>
      <c r="BM227" s="298">
        <f t="shared" si="44"/>
        <v>0</v>
      </c>
      <c r="BN227" s="298">
        <f t="shared" si="44"/>
        <v>0</v>
      </c>
      <c r="BO227" s="298">
        <f t="shared" si="44"/>
        <v>0</v>
      </c>
      <c r="BP227" s="298">
        <f t="shared" si="44"/>
        <v>0</v>
      </c>
      <c r="BQ227" s="298">
        <f t="shared" si="44"/>
        <v>0</v>
      </c>
      <c r="BR227" s="298">
        <f t="shared" si="44"/>
        <v>0</v>
      </c>
      <c r="BS227" s="298">
        <f t="shared" si="44"/>
        <v>0</v>
      </c>
      <c r="BT227" s="298">
        <f t="shared" si="44"/>
        <v>0</v>
      </c>
      <c r="BU227" s="298">
        <f t="shared" si="44"/>
        <v>0</v>
      </c>
      <c r="BV227" s="298">
        <f t="shared" si="44"/>
        <v>0</v>
      </c>
      <c r="BW227" s="298">
        <f t="shared" si="44"/>
        <v>0</v>
      </c>
    </row>
    <row r="228" spans="1:75" ht="13.5" customHeight="1" collapsed="1">
      <c r="A228" s="308" t="s">
        <v>384</v>
      </c>
      <c r="B228" s="1"/>
      <c r="C228" s="1"/>
      <c r="D228" s="1"/>
      <c r="E228" s="1"/>
      <c r="F228" s="1"/>
      <c r="G228" s="1"/>
      <c r="H228" s="1"/>
      <c r="I228" s="1"/>
      <c r="J228" s="1"/>
      <c r="K228" s="1"/>
      <c r="L228" s="1"/>
      <c r="M228" s="1"/>
      <c r="N228" s="1"/>
      <c r="O228" s="1"/>
      <c r="P228" s="1"/>
      <c r="Q228" s="1"/>
      <c r="R228" s="1"/>
      <c r="S228" s="1"/>
      <c r="U228" s="461"/>
      <c r="V228" s="461"/>
      <c r="W228" s="461"/>
      <c r="X228" s="461"/>
      <c r="Y228" s="461"/>
    </row>
    <row r="229" spans="1:75">
      <c r="A229" s="1"/>
      <c r="B229" s="1" t="s">
        <v>54</v>
      </c>
      <c r="C229" s="1"/>
      <c r="D229" s="1"/>
      <c r="E229" s="1"/>
      <c r="F229" s="1"/>
      <c r="G229" s="1"/>
      <c r="H229" s="1"/>
      <c r="I229" s="1"/>
      <c r="J229" s="1"/>
      <c r="K229" s="1"/>
      <c r="L229" s="1"/>
      <c r="M229" s="1"/>
      <c r="N229" s="1"/>
      <c r="O229" s="1"/>
      <c r="P229" s="1"/>
      <c r="Q229" s="1"/>
      <c r="R229" s="1"/>
      <c r="S229" s="1"/>
      <c r="U229" s="461"/>
      <c r="V229" s="461"/>
      <c r="W229" s="461"/>
      <c r="X229" s="461"/>
      <c r="Y229" s="461"/>
    </row>
    <row r="230" spans="1:75">
      <c r="A230" s="1"/>
      <c r="B230" s="1" t="s">
        <v>128</v>
      </c>
      <c r="C230" s="1"/>
      <c r="D230" s="1"/>
      <c r="E230" s="1"/>
      <c r="F230" s="1"/>
      <c r="G230" s="1"/>
      <c r="H230" s="1"/>
      <c r="I230" s="1"/>
      <c r="J230" s="470" t="s">
        <v>30</v>
      </c>
      <c r="K230" s="470"/>
      <c r="L230" s="470"/>
      <c r="M230" s="470"/>
      <c r="N230" s="1"/>
      <c r="O230" s="1"/>
      <c r="P230" s="1"/>
      <c r="Q230" s="1"/>
      <c r="R230" s="1"/>
      <c r="S230" s="1"/>
      <c r="U230" s="461"/>
      <c r="V230" s="461"/>
      <c r="W230" s="461"/>
      <c r="X230" s="461"/>
      <c r="Y230" s="461"/>
    </row>
    <row r="231" spans="1:75" ht="14.25" thickBot="1">
      <c r="A231" s="1"/>
      <c r="B231" s="500"/>
      <c r="C231" s="500"/>
      <c r="D231" s="495" t="s">
        <v>27</v>
      </c>
      <c r="E231" s="495"/>
      <c r="F231" s="500"/>
      <c r="G231" s="500"/>
      <c r="H231" s="495" t="s">
        <v>29</v>
      </c>
      <c r="I231" s="495"/>
      <c r="J231" s="468"/>
      <c r="K231" s="468"/>
      <c r="L231" s="468"/>
      <c r="M231" s="468"/>
      <c r="N231" s="1"/>
      <c r="O231" s="1"/>
      <c r="P231" s="1"/>
      <c r="Q231" s="1"/>
      <c r="R231" s="1"/>
      <c r="S231" s="1"/>
      <c r="U231" s="461"/>
      <c r="V231" s="461"/>
      <c r="W231" s="461"/>
      <c r="X231" s="461"/>
      <c r="Y231" s="461"/>
    </row>
    <row r="232" spans="1:75" ht="14.25" thickBot="1">
      <c r="A232" s="1"/>
      <c r="B232" s="467"/>
      <c r="C232" s="467"/>
      <c r="D232" s="454" t="s">
        <v>27</v>
      </c>
      <c r="E232" s="454"/>
      <c r="F232" s="467"/>
      <c r="G232" s="467"/>
      <c r="H232" s="454" t="s">
        <v>29</v>
      </c>
      <c r="I232" s="454"/>
      <c r="J232" s="469"/>
      <c r="K232" s="469"/>
      <c r="L232" s="469"/>
      <c r="M232" s="469"/>
      <c r="N232" s="1"/>
      <c r="O232" s="1"/>
      <c r="P232" s="1"/>
      <c r="Q232" s="1"/>
      <c r="R232" s="1"/>
      <c r="S232" s="1"/>
      <c r="U232" s="301"/>
      <c r="V232" s="301"/>
      <c r="W232" s="301"/>
      <c r="X232" s="301"/>
      <c r="Y232" s="301"/>
    </row>
    <row r="233" spans="1:75" ht="14.25" thickBot="1">
      <c r="A233" s="1"/>
      <c r="B233" s="467"/>
      <c r="C233" s="467"/>
      <c r="D233" s="454" t="s">
        <v>27</v>
      </c>
      <c r="E233" s="454"/>
      <c r="F233" s="467"/>
      <c r="G233" s="467"/>
      <c r="H233" s="454" t="s">
        <v>29</v>
      </c>
      <c r="I233" s="454"/>
      <c r="J233" s="469"/>
      <c r="K233" s="469"/>
      <c r="L233" s="469"/>
      <c r="M233" s="469"/>
      <c r="N233" s="1"/>
      <c r="O233" s="1"/>
      <c r="P233" s="1"/>
      <c r="Q233" s="1"/>
      <c r="R233" s="1"/>
      <c r="S233" s="1"/>
      <c r="U233" s="301"/>
      <c r="V233" s="301"/>
      <c r="W233" s="301"/>
      <c r="X233" s="301"/>
      <c r="Y233" s="301"/>
    </row>
    <row r="234" spans="1:75" ht="14.25" thickBot="1">
      <c r="A234" s="1"/>
      <c r="B234" s="467"/>
      <c r="C234" s="467"/>
      <c r="D234" s="454" t="s">
        <v>27</v>
      </c>
      <c r="E234" s="454"/>
      <c r="F234" s="467"/>
      <c r="G234" s="467"/>
      <c r="H234" s="454" t="s">
        <v>29</v>
      </c>
      <c r="I234" s="454"/>
      <c r="J234" s="469"/>
      <c r="K234" s="469"/>
      <c r="L234" s="469"/>
      <c r="M234" s="469"/>
      <c r="N234" s="1"/>
      <c r="O234" s="1"/>
      <c r="P234" s="1"/>
      <c r="Q234" s="1"/>
      <c r="R234" s="1"/>
      <c r="S234" s="1"/>
      <c r="U234" s="16"/>
    </row>
    <row r="235" spans="1:75" ht="14.25" thickBot="1">
      <c r="A235" s="1"/>
      <c r="B235" s="467"/>
      <c r="C235" s="467"/>
      <c r="D235" s="454" t="s">
        <v>27</v>
      </c>
      <c r="E235" s="454"/>
      <c r="F235" s="467"/>
      <c r="G235" s="467"/>
      <c r="H235" s="454" t="s">
        <v>29</v>
      </c>
      <c r="I235" s="454"/>
      <c r="J235" s="469"/>
      <c r="K235" s="469"/>
      <c r="L235" s="469"/>
      <c r="M235" s="469"/>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470" t="s">
        <v>30</v>
      </c>
      <c r="K237" s="470"/>
      <c r="L237" s="470"/>
      <c r="M237" s="470"/>
      <c r="N237" s="1"/>
      <c r="O237" s="1"/>
      <c r="P237" s="1"/>
      <c r="Q237" s="1"/>
      <c r="R237" s="1"/>
      <c r="S237" s="1"/>
    </row>
    <row r="238" spans="1:75" ht="14.25" thickBot="1">
      <c r="A238" s="1"/>
      <c r="B238" s="500"/>
      <c r="C238" s="500"/>
      <c r="D238" s="495" t="s">
        <v>125</v>
      </c>
      <c r="E238" s="495"/>
      <c r="F238" s="500"/>
      <c r="G238" s="500"/>
      <c r="H238" s="495" t="s">
        <v>29</v>
      </c>
      <c r="I238" s="495"/>
      <c r="J238" s="468"/>
      <c r="K238" s="468"/>
      <c r="L238" s="468"/>
      <c r="M238" s="468"/>
      <c r="N238" s="1"/>
      <c r="O238" s="1"/>
      <c r="P238" s="1"/>
      <c r="Q238" s="1"/>
      <c r="R238" s="1"/>
      <c r="S238" s="1"/>
    </row>
    <row r="239" spans="1:75" ht="14.25" thickBot="1">
      <c r="A239" s="1"/>
      <c r="B239" s="467"/>
      <c r="C239" s="467"/>
      <c r="D239" s="454" t="s">
        <v>125</v>
      </c>
      <c r="E239" s="454"/>
      <c r="F239" s="467"/>
      <c r="G239" s="467"/>
      <c r="H239" s="454" t="s">
        <v>29</v>
      </c>
      <c r="I239" s="454"/>
      <c r="J239" s="469"/>
      <c r="K239" s="469"/>
      <c r="L239" s="469"/>
      <c r="M239" s="469"/>
      <c r="N239" s="1"/>
      <c r="O239" s="1"/>
      <c r="P239" s="1"/>
      <c r="Q239" s="1"/>
      <c r="R239" s="1"/>
      <c r="S239" s="1"/>
    </row>
    <row r="240" spans="1:75" ht="14.25" thickBot="1">
      <c r="A240" s="1"/>
      <c r="B240" s="467"/>
      <c r="C240" s="467"/>
      <c r="D240" s="454" t="s">
        <v>125</v>
      </c>
      <c r="E240" s="454"/>
      <c r="F240" s="467"/>
      <c r="G240" s="467"/>
      <c r="H240" s="454" t="s">
        <v>29</v>
      </c>
      <c r="I240" s="454"/>
      <c r="J240" s="469"/>
      <c r="K240" s="469"/>
      <c r="L240" s="469"/>
      <c r="M240" s="469"/>
      <c r="N240" s="1"/>
      <c r="O240" s="1"/>
      <c r="P240" s="1"/>
      <c r="Q240" s="1"/>
      <c r="R240" s="1"/>
      <c r="S240" s="1"/>
    </row>
    <row r="241" spans="1:75" ht="14.25" thickBot="1">
      <c r="A241" s="1"/>
      <c r="B241" s="467"/>
      <c r="C241" s="467"/>
      <c r="D241" s="454" t="s">
        <v>125</v>
      </c>
      <c r="E241" s="454"/>
      <c r="F241" s="467"/>
      <c r="G241" s="467"/>
      <c r="H241" s="454" t="s">
        <v>29</v>
      </c>
      <c r="I241" s="454"/>
      <c r="J241" s="469"/>
      <c r="K241" s="469"/>
      <c r="L241" s="469"/>
      <c r="M241" s="469"/>
      <c r="N241" s="1"/>
      <c r="O241" s="1"/>
      <c r="P241" s="1"/>
      <c r="Q241" s="1"/>
      <c r="R241" s="1"/>
      <c r="S241" s="1"/>
    </row>
    <row r="242" spans="1:75" ht="14.25" thickBot="1">
      <c r="A242" s="1"/>
      <c r="B242" s="467"/>
      <c r="C242" s="467"/>
      <c r="D242" s="454" t="s">
        <v>125</v>
      </c>
      <c r="E242" s="454"/>
      <c r="F242" s="467"/>
      <c r="G242" s="467"/>
      <c r="H242" s="454" t="s">
        <v>29</v>
      </c>
      <c r="I242" s="454"/>
      <c r="J242" s="469"/>
      <c r="K242" s="469"/>
      <c r="L242" s="469"/>
      <c r="M242" s="469"/>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96">
        <f>CF表!D2</f>
        <v>2024</v>
      </c>
      <c r="D244" s="296">
        <f>CF表!E2</f>
        <v>2025</v>
      </c>
      <c r="E244" s="296">
        <f>CF表!F2</f>
        <v>2026</v>
      </c>
      <c r="F244" s="296">
        <f>CF表!G2</f>
        <v>2027</v>
      </c>
      <c r="G244" s="296">
        <f>CF表!H2</f>
        <v>2028</v>
      </c>
      <c r="H244" s="296">
        <f>CF表!I2</f>
        <v>2029</v>
      </c>
      <c r="I244" s="296">
        <f>CF表!J2</f>
        <v>2030</v>
      </c>
      <c r="J244" s="296">
        <f>CF表!K2</f>
        <v>2031</v>
      </c>
      <c r="K244" s="296">
        <f>CF表!L2</f>
        <v>2032</v>
      </c>
      <c r="L244" s="296">
        <f>CF表!M2</f>
        <v>2033</v>
      </c>
      <c r="M244" s="296">
        <f>CF表!N2</f>
        <v>2034</v>
      </c>
      <c r="N244" s="296">
        <f>CF表!O2</f>
        <v>2035</v>
      </c>
      <c r="O244" s="296">
        <f>CF表!P2</f>
        <v>2036</v>
      </c>
      <c r="P244" s="296">
        <f>CF表!Q2</f>
        <v>2037</v>
      </c>
      <c r="Q244" s="296">
        <f>CF表!R2</f>
        <v>2038</v>
      </c>
      <c r="R244" s="296">
        <f>CF表!S2</f>
        <v>2039</v>
      </c>
      <c r="S244" s="296">
        <f>CF表!T2</f>
        <v>2040</v>
      </c>
      <c r="T244" s="297">
        <f>CF表!U2</f>
        <v>2041</v>
      </c>
      <c r="U244" s="297">
        <f>CF表!V2</f>
        <v>2042</v>
      </c>
      <c r="V244" s="297">
        <f>CF表!W2</f>
        <v>2043</v>
      </c>
      <c r="W244" s="297">
        <f>CF表!X2</f>
        <v>2044</v>
      </c>
      <c r="X244" s="297">
        <f>CF表!Y2</f>
        <v>2045</v>
      </c>
      <c r="Y244" s="297">
        <f>CF表!Z2</f>
        <v>2046</v>
      </c>
      <c r="Z244" s="297">
        <f>CF表!AA2</f>
        <v>2047</v>
      </c>
      <c r="AA244" s="297">
        <f>CF表!AB2</f>
        <v>2048</v>
      </c>
      <c r="AB244" s="297">
        <f>CF表!AC2</f>
        <v>2049</v>
      </c>
      <c r="AC244" s="297">
        <f>CF表!AD2</f>
        <v>2050</v>
      </c>
      <c r="AD244" s="297">
        <f>CF表!AE2</f>
        <v>2051</v>
      </c>
      <c r="AE244" s="297">
        <f>CF表!AF2</f>
        <v>2052</v>
      </c>
      <c r="AF244" s="297">
        <f>CF表!AG2</f>
        <v>2053</v>
      </c>
      <c r="AG244" s="297">
        <f>CF表!AH2</f>
        <v>2054</v>
      </c>
      <c r="AH244" s="297">
        <f>CF表!AI2</f>
        <v>2055</v>
      </c>
      <c r="AI244" s="297">
        <f>CF表!AJ2</f>
        <v>2056</v>
      </c>
      <c r="AJ244" s="297">
        <f>CF表!AK2</f>
        <v>2057</v>
      </c>
      <c r="AK244" s="297">
        <f>CF表!AL2</f>
        <v>2058</v>
      </c>
      <c r="AL244" s="297">
        <f>CF表!AM2</f>
        <v>2059</v>
      </c>
      <c r="AM244" s="297">
        <f>CF表!AN2</f>
        <v>2060</v>
      </c>
      <c r="AN244" s="297">
        <f>CF表!AO2</f>
        <v>2061</v>
      </c>
      <c r="AO244" s="297">
        <f>CF表!AP2</f>
        <v>2062</v>
      </c>
      <c r="AP244" s="297">
        <f>CF表!AQ2</f>
        <v>2063</v>
      </c>
      <c r="AQ244" s="297">
        <f>CF表!AR2</f>
        <v>2064</v>
      </c>
      <c r="AR244" s="297">
        <f>CF表!AS2</f>
        <v>2065</v>
      </c>
      <c r="AS244" s="297">
        <f>CF表!AT2</f>
        <v>2066</v>
      </c>
      <c r="AT244" s="297">
        <f>CF表!AU2</f>
        <v>2067</v>
      </c>
      <c r="AU244" s="297">
        <f>CF表!AV2</f>
        <v>2068</v>
      </c>
      <c r="AV244" s="297">
        <f>CF表!AW2</f>
        <v>2069</v>
      </c>
      <c r="AW244" s="297">
        <f>CF表!AX2</f>
        <v>2070</v>
      </c>
      <c r="AX244" s="297">
        <f>CF表!AY2</f>
        <v>2071</v>
      </c>
      <c r="AY244" s="297">
        <f>CF表!AZ2</f>
        <v>2072</v>
      </c>
      <c r="AZ244" s="297">
        <f>CF表!BA2</f>
        <v>2073</v>
      </c>
      <c r="BA244" s="297">
        <f>CF表!BB2</f>
        <v>2074</v>
      </c>
      <c r="BB244" s="297">
        <f>CF表!BC2</f>
        <v>2075</v>
      </c>
      <c r="BC244" s="297">
        <f>CF表!BD2</f>
        <v>2076</v>
      </c>
      <c r="BD244" s="297">
        <f>CF表!BE2</f>
        <v>2077</v>
      </c>
      <c r="BE244" s="297">
        <f>CF表!BF2</f>
        <v>2078</v>
      </c>
      <c r="BF244" s="297">
        <f>CF表!BG2</f>
        <v>2079</v>
      </c>
      <c r="BG244" s="297">
        <f>CF表!BH2</f>
        <v>2080</v>
      </c>
      <c r="BH244" s="297">
        <f>CF表!BI2</f>
        <v>2081</v>
      </c>
      <c r="BI244" s="297">
        <f>CF表!BJ2</f>
        <v>2082</v>
      </c>
      <c r="BJ244" s="297">
        <f>CF表!BK2</f>
        <v>2083</v>
      </c>
      <c r="BK244" s="297">
        <f>CF表!BL2</f>
        <v>2084</v>
      </c>
      <c r="BL244" s="297">
        <f>CF表!BM2</f>
        <v>2085</v>
      </c>
      <c r="BM244" s="297">
        <f>CF表!BN2</f>
        <v>2086</v>
      </c>
      <c r="BN244" s="297">
        <f>CF表!BO2</f>
        <v>2087</v>
      </c>
      <c r="BO244" s="297">
        <f>CF表!BP2</f>
        <v>2088</v>
      </c>
      <c r="BP244" s="297">
        <f>CF表!BQ2</f>
        <v>2089</v>
      </c>
      <c r="BQ244" s="297">
        <f>CF表!BR2</f>
        <v>2090</v>
      </c>
      <c r="BR244" s="297">
        <f>CF表!BS2</f>
        <v>2091</v>
      </c>
      <c r="BS244" s="297">
        <f>CF表!BT2</f>
        <v>2092</v>
      </c>
      <c r="BT244" s="297">
        <f>CF表!BU2</f>
        <v>2093</v>
      </c>
      <c r="BU244" s="297">
        <f>CF表!BV2</f>
        <v>2094</v>
      </c>
      <c r="BV244" s="297">
        <f>CF表!BW2</f>
        <v>2095</v>
      </c>
      <c r="BW244" s="297">
        <f>CF表!BX2</f>
        <v>2096</v>
      </c>
    </row>
    <row r="245" spans="1:75" hidden="1" outlineLevel="1">
      <c r="A245" s="122"/>
      <c r="B245" s="300" t="s">
        <v>126</v>
      </c>
      <c r="C245" s="310" t="str">
        <f>IF(ISERROR(VLOOKUP(C244,B231:G235,5,0)),"",VLOOKUP(C244,B231:G235,5,0))</f>
        <v/>
      </c>
      <c r="D245" s="310" t="str">
        <f>IF(ISERROR(VLOOKUP(D244,$B231:$G235,5,0)),C245,VLOOKUP(D244,$B231:$G235,5,0))</f>
        <v/>
      </c>
      <c r="E245" s="310" t="str">
        <f t="shared" ref="E245:BE245" si="45">IF(ISERROR(VLOOKUP(E244,$B231:$G235,5,0)),D245,VLOOKUP(E244,$B231:$G235,5,0))</f>
        <v/>
      </c>
      <c r="F245" s="310" t="str">
        <f t="shared" si="45"/>
        <v/>
      </c>
      <c r="G245" s="310" t="str">
        <f t="shared" si="45"/>
        <v/>
      </c>
      <c r="H245" s="310" t="str">
        <f t="shared" si="45"/>
        <v/>
      </c>
      <c r="I245" s="310" t="str">
        <f t="shared" si="45"/>
        <v/>
      </c>
      <c r="J245" s="310" t="str">
        <f t="shared" si="45"/>
        <v/>
      </c>
      <c r="K245" s="310" t="str">
        <f t="shared" si="45"/>
        <v/>
      </c>
      <c r="L245" s="310" t="str">
        <f t="shared" si="45"/>
        <v/>
      </c>
      <c r="M245" s="310" t="str">
        <f t="shared" si="45"/>
        <v/>
      </c>
      <c r="N245" s="310" t="str">
        <f t="shared" si="45"/>
        <v/>
      </c>
      <c r="O245" s="310" t="str">
        <f t="shared" si="45"/>
        <v/>
      </c>
      <c r="P245" s="310" t="str">
        <f t="shared" si="45"/>
        <v/>
      </c>
      <c r="Q245" s="310" t="str">
        <f t="shared" si="45"/>
        <v/>
      </c>
      <c r="R245" s="310" t="str">
        <f t="shared" si="45"/>
        <v/>
      </c>
      <c r="S245" s="310" t="str">
        <f t="shared" si="45"/>
        <v/>
      </c>
      <c r="T245" s="310" t="str">
        <f t="shared" si="45"/>
        <v/>
      </c>
      <c r="U245" s="310" t="str">
        <f t="shared" si="45"/>
        <v/>
      </c>
      <c r="V245" s="310" t="str">
        <f t="shared" si="45"/>
        <v/>
      </c>
      <c r="W245" s="310" t="str">
        <f t="shared" si="45"/>
        <v/>
      </c>
      <c r="X245" s="310" t="str">
        <f t="shared" si="45"/>
        <v/>
      </c>
      <c r="Y245" s="310" t="str">
        <f t="shared" si="45"/>
        <v/>
      </c>
      <c r="Z245" s="310" t="str">
        <f t="shared" si="45"/>
        <v/>
      </c>
      <c r="AA245" s="310" t="str">
        <f t="shared" si="45"/>
        <v/>
      </c>
      <c r="AB245" s="310" t="str">
        <f t="shared" si="45"/>
        <v/>
      </c>
      <c r="AC245" s="310" t="str">
        <f t="shared" si="45"/>
        <v/>
      </c>
      <c r="AD245" s="310" t="str">
        <f t="shared" si="45"/>
        <v/>
      </c>
      <c r="AE245" s="310" t="str">
        <f t="shared" si="45"/>
        <v/>
      </c>
      <c r="AF245" s="310" t="str">
        <f t="shared" si="45"/>
        <v/>
      </c>
      <c r="AG245" s="310" t="str">
        <f t="shared" si="45"/>
        <v/>
      </c>
      <c r="AH245" s="310" t="str">
        <f t="shared" si="45"/>
        <v/>
      </c>
      <c r="AI245" s="310" t="str">
        <f t="shared" si="45"/>
        <v/>
      </c>
      <c r="AJ245" s="310" t="str">
        <f t="shared" si="45"/>
        <v/>
      </c>
      <c r="AK245" s="310" t="str">
        <f t="shared" si="45"/>
        <v/>
      </c>
      <c r="AL245" s="310" t="str">
        <f t="shared" si="45"/>
        <v/>
      </c>
      <c r="AM245" s="310" t="str">
        <f t="shared" si="45"/>
        <v/>
      </c>
      <c r="AN245" s="310" t="str">
        <f t="shared" si="45"/>
        <v/>
      </c>
      <c r="AO245" s="310" t="str">
        <f t="shared" si="45"/>
        <v/>
      </c>
      <c r="AP245" s="310" t="str">
        <f t="shared" si="45"/>
        <v/>
      </c>
      <c r="AQ245" s="310" t="str">
        <f t="shared" si="45"/>
        <v/>
      </c>
      <c r="AR245" s="310" t="str">
        <f t="shared" si="45"/>
        <v/>
      </c>
      <c r="AS245" s="310" t="str">
        <f t="shared" si="45"/>
        <v/>
      </c>
      <c r="AT245" s="310" t="str">
        <f t="shared" si="45"/>
        <v/>
      </c>
      <c r="AU245" s="310" t="str">
        <f t="shared" si="45"/>
        <v/>
      </c>
      <c r="AV245" s="310" t="str">
        <f t="shared" si="45"/>
        <v/>
      </c>
      <c r="AW245" s="310" t="str">
        <f t="shared" si="45"/>
        <v/>
      </c>
      <c r="AX245" s="310" t="str">
        <f t="shared" si="45"/>
        <v/>
      </c>
      <c r="AY245" s="310" t="str">
        <f t="shared" si="45"/>
        <v/>
      </c>
      <c r="AZ245" s="310" t="str">
        <f t="shared" si="45"/>
        <v/>
      </c>
      <c r="BA245" s="310" t="str">
        <f t="shared" si="45"/>
        <v/>
      </c>
      <c r="BB245" s="310" t="str">
        <f t="shared" si="45"/>
        <v/>
      </c>
      <c r="BC245" s="310" t="str">
        <f t="shared" si="45"/>
        <v/>
      </c>
      <c r="BD245" s="310" t="str">
        <f t="shared" si="45"/>
        <v/>
      </c>
      <c r="BE245" s="310" t="str">
        <f t="shared" si="45"/>
        <v/>
      </c>
      <c r="BF245" s="310" t="str">
        <f t="shared" ref="BF245:BW245" si="46">IF(ISERROR(VLOOKUP(BF244,$B231:$G235,5,0)),BE245,VLOOKUP(BF244,$B231:$G235,5,0))</f>
        <v/>
      </c>
      <c r="BG245" s="310" t="str">
        <f t="shared" si="46"/>
        <v/>
      </c>
      <c r="BH245" s="310" t="str">
        <f t="shared" si="46"/>
        <v/>
      </c>
      <c r="BI245" s="310" t="str">
        <f t="shared" si="46"/>
        <v/>
      </c>
      <c r="BJ245" s="310" t="str">
        <f t="shared" si="46"/>
        <v/>
      </c>
      <c r="BK245" s="310" t="str">
        <f t="shared" si="46"/>
        <v/>
      </c>
      <c r="BL245" s="310" t="str">
        <f t="shared" si="46"/>
        <v/>
      </c>
      <c r="BM245" s="310" t="str">
        <f t="shared" si="46"/>
        <v/>
      </c>
      <c r="BN245" s="310" t="str">
        <f t="shared" si="46"/>
        <v/>
      </c>
      <c r="BO245" s="310" t="str">
        <f t="shared" si="46"/>
        <v/>
      </c>
      <c r="BP245" s="310" t="str">
        <f t="shared" si="46"/>
        <v/>
      </c>
      <c r="BQ245" s="310" t="str">
        <f t="shared" si="46"/>
        <v/>
      </c>
      <c r="BR245" s="310" t="str">
        <f t="shared" si="46"/>
        <v/>
      </c>
      <c r="BS245" s="310" t="str">
        <f t="shared" si="46"/>
        <v/>
      </c>
      <c r="BT245" s="310" t="str">
        <f t="shared" si="46"/>
        <v/>
      </c>
      <c r="BU245" s="310" t="str">
        <f t="shared" si="46"/>
        <v/>
      </c>
      <c r="BV245" s="310" t="str">
        <f t="shared" si="46"/>
        <v/>
      </c>
      <c r="BW245" s="310" t="str">
        <f t="shared" si="46"/>
        <v/>
      </c>
    </row>
    <row r="246" spans="1:75" hidden="1" outlineLevel="1">
      <c r="A246" s="122"/>
      <c r="B246" s="300" t="s">
        <v>127</v>
      </c>
      <c r="C246" s="310" t="str">
        <f>IF(ISERROR(VLOOKUP(C244,$B238:$G242,5,0)),"",VLOOKUP(C244,$B238:$G242,5,0))</f>
        <v/>
      </c>
      <c r="D246" s="310" t="str">
        <f t="shared" ref="D246:BE246" si="47">IF(ISERROR(VLOOKUP(D244,$B238:$G242,5,0)),"",VLOOKUP(D244,$B238:$G242,5,0))</f>
        <v/>
      </c>
      <c r="E246" s="310" t="str">
        <f t="shared" si="47"/>
        <v/>
      </c>
      <c r="F246" s="310" t="str">
        <f t="shared" si="47"/>
        <v/>
      </c>
      <c r="G246" s="310" t="str">
        <f t="shared" si="47"/>
        <v/>
      </c>
      <c r="H246" s="310" t="str">
        <f t="shared" si="47"/>
        <v/>
      </c>
      <c r="I246" s="310" t="str">
        <f t="shared" si="47"/>
        <v/>
      </c>
      <c r="J246" s="310" t="str">
        <f t="shared" si="47"/>
        <v/>
      </c>
      <c r="K246" s="310" t="str">
        <f t="shared" si="47"/>
        <v/>
      </c>
      <c r="L246" s="310" t="str">
        <f t="shared" si="47"/>
        <v/>
      </c>
      <c r="M246" s="310" t="str">
        <f t="shared" si="47"/>
        <v/>
      </c>
      <c r="N246" s="310" t="str">
        <f t="shared" si="47"/>
        <v/>
      </c>
      <c r="O246" s="310" t="str">
        <f t="shared" si="47"/>
        <v/>
      </c>
      <c r="P246" s="310" t="str">
        <f t="shared" si="47"/>
        <v/>
      </c>
      <c r="Q246" s="310" t="str">
        <f t="shared" si="47"/>
        <v/>
      </c>
      <c r="R246" s="310" t="str">
        <f t="shared" si="47"/>
        <v/>
      </c>
      <c r="S246" s="310" t="str">
        <f t="shared" si="47"/>
        <v/>
      </c>
      <c r="T246" s="310" t="str">
        <f t="shared" si="47"/>
        <v/>
      </c>
      <c r="U246" s="310" t="str">
        <f t="shared" si="47"/>
        <v/>
      </c>
      <c r="V246" s="310" t="str">
        <f t="shared" si="47"/>
        <v/>
      </c>
      <c r="W246" s="310" t="str">
        <f t="shared" si="47"/>
        <v/>
      </c>
      <c r="X246" s="310" t="str">
        <f t="shared" si="47"/>
        <v/>
      </c>
      <c r="Y246" s="310" t="str">
        <f t="shared" si="47"/>
        <v/>
      </c>
      <c r="Z246" s="310" t="str">
        <f t="shared" si="47"/>
        <v/>
      </c>
      <c r="AA246" s="310" t="str">
        <f t="shared" si="47"/>
        <v/>
      </c>
      <c r="AB246" s="310" t="str">
        <f t="shared" si="47"/>
        <v/>
      </c>
      <c r="AC246" s="310" t="str">
        <f t="shared" si="47"/>
        <v/>
      </c>
      <c r="AD246" s="310" t="str">
        <f t="shared" si="47"/>
        <v/>
      </c>
      <c r="AE246" s="310" t="str">
        <f t="shared" si="47"/>
        <v/>
      </c>
      <c r="AF246" s="310" t="str">
        <f t="shared" si="47"/>
        <v/>
      </c>
      <c r="AG246" s="310" t="str">
        <f t="shared" si="47"/>
        <v/>
      </c>
      <c r="AH246" s="310" t="str">
        <f t="shared" si="47"/>
        <v/>
      </c>
      <c r="AI246" s="310" t="str">
        <f t="shared" si="47"/>
        <v/>
      </c>
      <c r="AJ246" s="310" t="str">
        <f t="shared" si="47"/>
        <v/>
      </c>
      <c r="AK246" s="310" t="str">
        <f t="shared" si="47"/>
        <v/>
      </c>
      <c r="AL246" s="310" t="str">
        <f t="shared" si="47"/>
        <v/>
      </c>
      <c r="AM246" s="310" t="str">
        <f t="shared" si="47"/>
        <v/>
      </c>
      <c r="AN246" s="310" t="str">
        <f t="shared" si="47"/>
        <v/>
      </c>
      <c r="AO246" s="310" t="str">
        <f t="shared" si="47"/>
        <v/>
      </c>
      <c r="AP246" s="310" t="str">
        <f t="shared" si="47"/>
        <v/>
      </c>
      <c r="AQ246" s="310" t="str">
        <f t="shared" si="47"/>
        <v/>
      </c>
      <c r="AR246" s="310" t="str">
        <f t="shared" si="47"/>
        <v/>
      </c>
      <c r="AS246" s="310" t="str">
        <f t="shared" si="47"/>
        <v/>
      </c>
      <c r="AT246" s="310" t="str">
        <f t="shared" si="47"/>
        <v/>
      </c>
      <c r="AU246" s="310" t="str">
        <f t="shared" si="47"/>
        <v/>
      </c>
      <c r="AV246" s="310" t="str">
        <f t="shared" si="47"/>
        <v/>
      </c>
      <c r="AW246" s="310" t="str">
        <f t="shared" si="47"/>
        <v/>
      </c>
      <c r="AX246" s="310" t="str">
        <f t="shared" si="47"/>
        <v/>
      </c>
      <c r="AY246" s="310" t="str">
        <f t="shared" si="47"/>
        <v/>
      </c>
      <c r="AZ246" s="310" t="str">
        <f t="shared" si="47"/>
        <v/>
      </c>
      <c r="BA246" s="310" t="str">
        <f t="shared" si="47"/>
        <v/>
      </c>
      <c r="BB246" s="310" t="str">
        <f t="shared" si="47"/>
        <v/>
      </c>
      <c r="BC246" s="310" t="str">
        <f t="shared" si="47"/>
        <v/>
      </c>
      <c r="BD246" s="310" t="str">
        <f t="shared" si="47"/>
        <v/>
      </c>
      <c r="BE246" s="310" t="str">
        <f t="shared" si="47"/>
        <v/>
      </c>
      <c r="BF246" s="310" t="str">
        <f t="shared" ref="BF246:BW246" si="48">IF(ISERROR(VLOOKUP(BF244,$B238:$G242,5,0)),"",VLOOKUP(BF244,$B238:$G242,5,0))</f>
        <v/>
      </c>
      <c r="BG246" s="310" t="str">
        <f t="shared" si="48"/>
        <v/>
      </c>
      <c r="BH246" s="310" t="str">
        <f t="shared" si="48"/>
        <v/>
      </c>
      <c r="BI246" s="310" t="str">
        <f t="shared" si="48"/>
        <v/>
      </c>
      <c r="BJ246" s="310" t="str">
        <f t="shared" si="48"/>
        <v/>
      </c>
      <c r="BK246" s="310" t="str">
        <f t="shared" si="48"/>
        <v/>
      </c>
      <c r="BL246" s="310" t="str">
        <f t="shared" si="48"/>
        <v/>
      </c>
      <c r="BM246" s="310" t="str">
        <f t="shared" si="48"/>
        <v/>
      </c>
      <c r="BN246" s="310" t="str">
        <f t="shared" si="48"/>
        <v/>
      </c>
      <c r="BO246" s="310" t="str">
        <f t="shared" si="48"/>
        <v/>
      </c>
      <c r="BP246" s="310" t="str">
        <f t="shared" si="48"/>
        <v/>
      </c>
      <c r="BQ246" s="310" t="str">
        <f t="shared" si="48"/>
        <v/>
      </c>
      <c r="BR246" s="310" t="str">
        <f t="shared" si="48"/>
        <v/>
      </c>
      <c r="BS246" s="310" t="str">
        <f t="shared" si="48"/>
        <v/>
      </c>
      <c r="BT246" s="310" t="str">
        <f t="shared" si="48"/>
        <v/>
      </c>
      <c r="BU246" s="310" t="str">
        <f t="shared" si="48"/>
        <v/>
      </c>
      <c r="BV246" s="310" t="str">
        <f t="shared" si="48"/>
        <v/>
      </c>
      <c r="BW246" s="310"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98">
        <f t="shared" si="49"/>
        <v>0</v>
      </c>
      <c r="U247" s="298">
        <f t="shared" si="49"/>
        <v>0</v>
      </c>
      <c r="V247" s="298">
        <f t="shared" si="49"/>
        <v>0</v>
      </c>
      <c r="W247" s="298">
        <f t="shared" si="49"/>
        <v>0</v>
      </c>
      <c r="X247" s="298">
        <f t="shared" si="49"/>
        <v>0</v>
      </c>
      <c r="Y247" s="298">
        <f t="shared" si="49"/>
        <v>0</v>
      </c>
      <c r="Z247" s="298">
        <f t="shared" si="49"/>
        <v>0</v>
      </c>
      <c r="AA247" s="298">
        <f t="shared" si="49"/>
        <v>0</v>
      </c>
      <c r="AB247" s="298">
        <f t="shared" si="49"/>
        <v>0</v>
      </c>
      <c r="AC247" s="298">
        <f t="shared" si="49"/>
        <v>0</v>
      </c>
      <c r="AD247" s="298">
        <f t="shared" si="49"/>
        <v>0</v>
      </c>
      <c r="AE247" s="298">
        <f t="shared" si="49"/>
        <v>0</v>
      </c>
      <c r="AF247" s="298">
        <f t="shared" si="49"/>
        <v>0</v>
      </c>
      <c r="AG247" s="298">
        <f t="shared" si="49"/>
        <v>0</v>
      </c>
      <c r="AH247" s="298">
        <f t="shared" si="49"/>
        <v>0</v>
      </c>
      <c r="AI247" s="298">
        <f t="shared" ref="AI247:BE247" si="50">SUM(AI245:AI246)</f>
        <v>0</v>
      </c>
      <c r="AJ247" s="298">
        <f t="shared" si="50"/>
        <v>0</v>
      </c>
      <c r="AK247" s="298">
        <f t="shared" si="50"/>
        <v>0</v>
      </c>
      <c r="AL247" s="298">
        <f t="shared" si="50"/>
        <v>0</v>
      </c>
      <c r="AM247" s="298">
        <f t="shared" si="50"/>
        <v>0</v>
      </c>
      <c r="AN247" s="298">
        <f t="shared" si="50"/>
        <v>0</v>
      </c>
      <c r="AO247" s="298">
        <f t="shared" si="50"/>
        <v>0</v>
      </c>
      <c r="AP247" s="298">
        <f t="shared" si="50"/>
        <v>0</v>
      </c>
      <c r="AQ247" s="298">
        <f t="shared" si="50"/>
        <v>0</v>
      </c>
      <c r="AR247" s="298">
        <f t="shared" si="50"/>
        <v>0</v>
      </c>
      <c r="AS247" s="298">
        <f t="shared" si="50"/>
        <v>0</v>
      </c>
      <c r="AT247" s="298">
        <f t="shared" si="50"/>
        <v>0</v>
      </c>
      <c r="AU247" s="298">
        <f t="shared" si="50"/>
        <v>0</v>
      </c>
      <c r="AV247" s="298">
        <f t="shared" si="50"/>
        <v>0</v>
      </c>
      <c r="AW247" s="298">
        <f t="shared" si="50"/>
        <v>0</v>
      </c>
      <c r="AX247" s="298">
        <f t="shared" si="50"/>
        <v>0</v>
      </c>
      <c r="AY247" s="298">
        <f t="shared" si="50"/>
        <v>0</v>
      </c>
      <c r="AZ247" s="298">
        <f t="shared" si="50"/>
        <v>0</v>
      </c>
      <c r="BA247" s="298">
        <f t="shared" si="50"/>
        <v>0</v>
      </c>
      <c r="BB247" s="298">
        <f t="shared" si="50"/>
        <v>0</v>
      </c>
      <c r="BC247" s="298">
        <f t="shared" si="50"/>
        <v>0</v>
      </c>
      <c r="BD247" s="298">
        <f t="shared" si="50"/>
        <v>0</v>
      </c>
      <c r="BE247" s="298">
        <f t="shared" si="50"/>
        <v>0</v>
      </c>
      <c r="BF247" s="298">
        <f t="shared" ref="BF247:BW247" si="51">SUM(BF245:BF246)</f>
        <v>0</v>
      </c>
      <c r="BG247" s="298">
        <f t="shared" si="51"/>
        <v>0</v>
      </c>
      <c r="BH247" s="298">
        <f t="shared" si="51"/>
        <v>0</v>
      </c>
      <c r="BI247" s="298">
        <f t="shared" si="51"/>
        <v>0</v>
      </c>
      <c r="BJ247" s="298">
        <f t="shared" si="51"/>
        <v>0</v>
      </c>
      <c r="BK247" s="298">
        <f t="shared" si="51"/>
        <v>0</v>
      </c>
      <c r="BL247" s="298">
        <f t="shared" si="51"/>
        <v>0</v>
      </c>
      <c r="BM247" s="298">
        <f t="shared" si="51"/>
        <v>0</v>
      </c>
      <c r="BN247" s="298">
        <f t="shared" si="51"/>
        <v>0</v>
      </c>
      <c r="BO247" s="298">
        <f t="shared" si="51"/>
        <v>0</v>
      </c>
      <c r="BP247" s="298">
        <f t="shared" si="51"/>
        <v>0</v>
      </c>
      <c r="BQ247" s="298">
        <f t="shared" si="51"/>
        <v>0</v>
      </c>
      <c r="BR247" s="298">
        <f t="shared" si="51"/>
        <v>0</v>
      </c>
      <c r="BS247" s="298">
        <f t="shared" si="51"/>
        <v>0</v>
      </c>
      <c r="BT247" s="298">
        <f t="shared" si="51"/>
        <v>0</v>
      </c>
      <c r="BU247" s="298">
        <f t="shared" si="51"/>
        <v>0</v>
      </c>
      <c r="BV247" s="298">
        <f t="shared" si="51"/>
        <v>0</v>
      </c>
      <c r="BW247" s="298">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308" t="s">
        <v>384</v>
      </c>
      <c r="B252" s="6" t="s">
        <v>171</v>
      </c>
      <c r="C252" s="7"/>
      <c r="D252" s="7"/>
      <c r="E252" s="7"/>
      <c r="F252" s="7"/>
      <c r="G252" s="7"/>
      <c r="H252" s="7"/>
      <c r="I252" s="7"/>
      <c r="J252" s="7"/>
      <c r="K252" s="7"/>
      <c r="L252" s="7"/>
      <c r="M252" s="7"/>
      <c r="N252" s="7"/>
      <c r="O252" s="7"/>
      <c r="P252" s="7"/>
      <c r="Q252" s="7"/>
      <c r="R252" s="7"/>
      <c r="S252" s="1"/>
      <c r="U252" s="16"/>
    </row>
    <row r="253" spans="1:75">
      <c r="A253" s="1"/>
      <c r="B253" s="570" t="s">
        <v>138</v>
      </c>
      <c r="C253" s="571"/>
      <c r="D253" s="571"/>
      <c r="E253" s="571"/>
      <c r="F253" s="571"/>
      <c r="G253" s="571"/>
      <c r="H253" s="571"/>
      <c r="I253" s="571"/>
      <c r="J253" s="571"/>
      <c r="K253" s="571"/>
      <c r="L253" s="571"/>
      <c r="M253" s="571"/>
      <c r="N253" s="571"/>
      <c r="O253" s="571"/>
      <c r="P253" s="571"/>
      <c r="Q253" s="571"/>
      <c r="R253" s="572"/>
      <c r="S253" s="1"/>
      <c r="U253" s="16"/>
      <c r="V253" s="16"/>
    </row>
    <row r="254" spans="1:75">
      <c r="A254" s="1"/>
      <c r="B254" s="573"/>
      <c r="C254" s="571"/>
      <c r="D254" s="571"/>
      <c r="E254" s="571"/>
      <c r="F254" s="571"/>
      <c r="G254" s="571"/>
      <c r="H254" s="571"/>
      <c r="I254" s="571"/>
      <c r="J254" s="571"/>
      <c r="K254" s="571"/>
      <c r="L254" s="571"/>
      <c r="M254" s="571"/>
      <c r="N254" s="571"/>
      <c r="O254" s="571"/>
      <c r="P254" s="571"/>
      <c r="Q254" s="571"/>
      <c r="R254" s="572"/>
      <c r="S254" s="1"/>
      <c r="U254" s="16"/>
    </row>
    <row r="255" spans="1:75">
      <c r="A255" s="1"/>
      <c r="B255" s="574"/>
      <c r="C255" s="575"/>
      <c r="D255" s="575"/>
      <c r="E255" s="575"/>
      <c r="F255" s="575"/>
      <c r="G255" s="575"/>
      <c r="H255" s="575"/>
      <c r="I255" s="575"/>
      <c r="J255" s="575"/>
      <c r="K255" s="575"/>
      <c r="L255" s="575"/>
      <c r="M255" s="575"/>
      <c r="N255" s="575"/>
      <c r="O255" s="575"/>
      <c r="P255" s="575"/>
      <c r="Q255" s="575"/>
      <c r="R255" s="576"/>
      <c r="S255" s="1"/>
      <c r="U255" s="16"/>
    </row>
    <row r="256" spans="1:75">
      <c r="A256" s="1"/>
      <c r="B256" s="1"/>
      <c r="C256" s="1"/>
      <c r="D256" s="1"/>
      <c r="E256" s="1"/>
      <c r="F256" s="1"/>
      <c r="G256" s="1"/>
      <c r="H256" s="1"/>
      <c r="I256" s="1"/>
      <c r="J256" s="584" t="s">
        <v>483</v>
      </c>
      <c r="K256" s="584"/>
      <c r="L256" s="584" t="s">
        <v>484</v>
      </c>
      <c r="M256" s="584"/>
      <c r="N256" s="1"/>
      <c r="O256" s="1"/>
      <c r="P256" s="1"/>
      <c r="Q256" s="1"/>
      <c r="R256" s="1"/>
      <c r="S256" s="1"/>
      <c r="U256" s="16"/>
      <c r="V256" s="16"/>
    </row>
    <row r="257" spans="1:24" ht="14.25" thickBot="1">
      <c r="A257" s="1"/>
      <c r="B257" s="1" t="s">
        <v>164</v>
      </c>
      <c r="C257" s="1"/>
      <c r="D257" s="577" t="str">
        <f>F13</f>
        <v>NISA</v>
      </c>
      <c r="E257" s="577"/>
      <c r="F257" s="1" t="s">
        <v>165</v>
      </c>
      <c r="G257" s="1"/>
      <c r="H257" s="470"/>
      <c r="I257" s="470"/>
      <c r="J257" s="529">
        <v>0.03</v>
      </c>
      <c r="K257" s="529"/>
      <c r="L257" s="529">
        <v>0</v>
      </c>
      <c r="M257" s="529"/>
      <c r="N257" s="1"/>
      <c r="O257" s="470" t="s">
        <v>30</v>
      </c>
      <c r="P257" s="470"/>
      <c r="Q257" s="470"/>
      <c r="R257" s="1"/>
      <c r="S257" s="1"/>
      <c r="V257" s="16"/>
      <c r="W257" s="16"/>
    </row>
    <row r="258" spans="1:24" ht="14.25" thickBot="1">
      <c r="A258" s="1"/>
      <c r="B258" s="500">
        <f>YEAR(C12)</f>
        <v>2024</v>
      </c>
      <c r="C258" s="500"/>
      <c r="D258" s="495" t="s">
        <v>27</v>
      </c>
      <c r="E258" s="495"/>
      <c r="F258" s="500">
        <f>K8</f>
        <v>2049</v>
      </c>
      <c r="G258" s="500"/>
      <c r="H258" s="495" t="s">
        <v>43</v>
      </c>
      <c r="I258" s="495"/>
      <c r="J258" s="37">
        <f>IF(B258="","",F258-B258+1)</f>
        <v>26</v>
      </c>
      <c r="K258" s="35" t="s">
        <v>130</v>
      </c>
      <c r="L258" s="500">
        <v>48</v>
      </c>
      <c r="M258" s="500"/>
      <c r="N258" s="35" t="s">
        <v>29</v>
      </c>
      <c r="O258" s="468"/>
      <c r="P258" s="468"/>
      <c r="Q258" s="468"/>
      <c r="R258" s="1"/>
      <c r="S258" s="1"/>
      <c r="W258" s="16"/>
    </row>
    <row r="259" spans="1:24" ht="14.25" thickBot="1">
      <c r="A259" s="1"/>
      <c r="B259" s="467"/>
      <c r="C259" s="467"/>
      <c r="D259" s="454" t="s">
        <v>27</v>
      </c>
      <c r="E259" s="454"/>
      <c r="F259" s="467"/>
      <c r="G259" s="467"/>
      <c r="H259" s="454" t="s">
        <v>43</v>
      </c>
      <c r="I259" s="454"/>
      <c r="J259" s="38" t="str">
        <f>IF(B259="","",F259-B259+1)</f>
        <v/>
      </c>
      <c r="K259" s="36" t="s">
        <v>130</v>
      </c>
      <c r="L259" s="467"/>
      <c r="M259" s="467"/>
      <c r="N259" s="36" t="s">
        <v>29</v>
      </c>
      <c r="O259" s="469"/>
      <c r="P259" s="469"/>
      <c r="Q259" s="469"/>
      <c r="R259" s="1"/>
      <c r="S259" s="39"/>
      <c r="W259" s="16"/>
    </row>
    <row r="260" spans="1:24" ht="14.25" thickBot="1">
      <c r="A260" s="1"/>
      <c r="B260" s="467"/>
      <c r="C260" s="467"/>
      <c r="D260" s="454" t="s">
        <v>27</v>
      </c>
      <c r="E260" s="454"/>
      <c r="F260" s="467"/>
      <c r="G260" s="467"/>
      <c r="H260" s="454" t="s">
        <v>43</v>
      </c>
      <c r="I260" s="454"/>
      <c r="J260" s="38" t="str">
        <f>IF(B260="","",F260-B260+1)</f>
        <v/>
      </c>
      <c r="K260" s="36" t="s">
        <v>130</v>
      </c>
      <c r="L260" s="467"/>
      <c r="M260" s="467"/>
      <c r="N260" s="36" t="s">
        <v>29</v>
      </c>
      <c r="O260" s="469"/>
      <c r="P260" s="469"/>
      <c r="Q260" s="469"/>
      <c r="R260" s="1"/>
      <c r="S260" s="1"/>
    </row>
    <row r="261" spans="1:24" ht="14.25" thickBot="1">
      <c r="A261" s="1"/>
      <c r="B261" s="467"/>
      <c r="C261" s="467"/>
      <c r="D261" s="454" t="s">
        <v>27</v>
      </c>
      <c r="E261" s="454"/>
      <c r="F261" s="467"/>
      <c r="G261" s="467"/>
      <c r="H261" s="454" t="s">
        <v>43</v>
      </c>
      <c r="I261" s="454"/>
      <c r="J261" s="38" t="str">
        <f>IF(B261="","",F261-B261+1)</f>
        <v/>
      </c>
      <c r="K261" s="36" t="s">
        <v>130</v>
      </c>
      <c r="L261" s="467"/>
      <c r="M261" s="467"/>
      <c r="N261" s="36" t="s">
        <v>29</v>
      </c>
      <c r="O261" s="469"/>
      <c r="P261" s="469"/>
      <c r="Q261" s="469"/>
      <c r="R261" s="1"/>
      <c r="S261" s="1"/>
      <c r="W261" s="16"/>
    </row>
    <row r="262" spans="1:24" ht="14.25" thickBot="1">
      <c r="A262" s="1"/>
      <c r="B262" s="467"/>
      <c r="C262" s="467"/>
      <c r="D262" s="454" t="s">
        <v>27</v>
      </c>
      <c r="E262" s="454"/>
      <c r="F262" s="467"/>
      <c r="G262" s="467"/>
      <c r="H262" s="454" t="s">
        <v>43</v>
      </c>
      <c r="I262" s="454"/>
      <c r="J262" s="38" t="str">
        <f>IF(B262="","",F262-B262+1)</f>
        <v/>
      </c>
      <c r="K262" s="36" t="s">
        <v>130</v>
      </c>
      <c r="L262" s="467"/>
      <c r="M262" s="467"/>
      <c r="N262" s="36" t="s">
        <v>29</v>
      </c>
      <c r="O262" s="469"/>
      <c r="P262" s="469"/>
      <c r="Q262" s="469"/>
      <c r="R262" s="1"/>
      <c r="S262" s="1"/>
    </row>
    <row r="263" spans="1:24">
      <c r="A263" s="1"/>
      <c r="B263" s="314" t="s">
        <v>471</v>
      </c>
      <c r="C263" s="1"/>
      <c r="D263" s="1"/>
      <c r="E263" s="1"/>
      <c r="F263" s="1"/>
      <c r="G263" s="3"/>
      <c r="H263" s="1"/>
      <c r="I263" s="1"/>
      <c r="J263" s="1"/>
      <c r="K263" s="1"/>
      <c r="L263" s="1"/>
      <c r="M263" s="1"/>
      <c r="N263" s="1"/>
      <c r="O263" s="1"/>
      <c r="P263" s="1"/>
      <c r="Q263" s="1"/>
      <c r="R263" s="1"/>
      <c r="S263" s="1"/>
    </row>
    <row r="264" spans="1:24">
      <c r="A264" s="1"/>
      <c r="B264" s="577" t="str">
        <f>F13</f>
        <v>NISA</v>
      </c>
      <c r="C264" s="577"/>
      <c r="D264" s="1" t="s">
        <v>475</v>
      </c>
      <c r="E264" s="1"/>
      <c r="F264" s="1"/>
      <c r="G264" s="1"/>
      <c r="H264" s="1"/>
      <c r="I264" s="1"/>
      <c r="J264" s="1"/>
      <c r="K264" s="1"/>
      <c r="L264" s="1"/>
      <c r="M264" s="1"/>
      <c r="N264" s="1"/>
      <c r="O264" s="470" t="s">
        <v>30</v>
      </c>
      <c r="P264" s="470"/>
      <c r="Q264" s="470"/>
      <c r="R264" s="1"/>
      <c r="S264" s="1"/>
      <c r="W264" s="16"/>
    </row>
    <row r="265" spans="1:24" ht="14.25" customHeight="1" thickBot="1">
      <c r="A265" s="1"/>
      <c r="B265" s="500">
        <f>K8+5</f>
        <v>2054</v>
      </c>
      <c r="C265" s="500"/>
      <c r="D265" s="495" t="s">
        <v>27</v>
      </c>
      <c r="E265" s="495"/>
      <c r="F265" s="500">
        <f>P8</f>
        <v>2079</v>
      </c>
      <c r="G265" s="500"/>
      <c r="H265" s="495" t="s">
        <v>43</v>
      </c>
      <c r="I265" s="495"/>
      <c r="J265" s="104">
        <f>IF(B265="","",F265-B265+1)</f>
        <v>26</v>
      </c>
      <c r="K265" s="35" t="s">
        <v>64</v>
      </c>
      <c r="L265" s="500">
        <v>120</v>
      </c>
      <c r="M265" s="500"/>
      <c r="N265" s="35" t="s">
        <v>29</v>
      </c>
      <c r="O265" s="468"/>
      <c r="P265" s="468"/>
      <c r="Q265" s="468"/>
      <c r="R265" s="1"/>
      <c r="S265" s="1"/>
      <c r="T265" s="316"/>
      <c r="U265" s="317"/>
      <c r="V265" s="317"/>
      <c r="W265" s="317"/>
      <c r="X265" s="317"/>
    </row>
    <row r="266" spans="1:24" ht="14.25" customHeight="1" thickBot="1">
      <c r="A266" s="1"/>
      <c r="B266" s="467"/>
      <c r="C266" s="467"/>
      <c r="D266" s="454" t="s">
        <v>27</v>
      </c>
      <c r="E266" s="454"/>
      <c r="F266" s="467"/>
      <c r="G266" s="467"/>
      <c r="H266" s="454" t="s">
        <v>43</v>
      </c>
      <c r="I266" s="454"/>
      <c r="J266" s="105" t="str">
        <f>IF(B266="","",F266-B266+1)</f>
        <v/>
      </c>
      <c r="K266" s="36" t="s">
        <v>64</v>
      </c>
      <c r="L266" s="467"/>
      <c r="M266" s="467"/>
      <c r="N266" s="36" t="s">
        <v>29</v>
      </c>
      <c r="O266" s="469"/>
      <c r="P266" s="469"/>
      <c r="Q266" s="469"/>
      <c r="R266" s="1"/>
      <c r="S266" s="1"/>
      <c r="T266" s="317"/>
      <c r="U266" s="317"/>
      <c r="V266" s="317"/>
      <c r="W266" s="317"/>
      <c r="X266" s="317"/>
    </row>
    <row r="267" spans="1:24" ht="14.25" customHeight="1" thickBot="1">
      <c r="A267" s="1"/>
      <c r="B267" s="467"/>
      <c r="C267" s="467"/>
      <c r="D267" s="454" t="s">
        <v>27</v>
      </c>
      <c r="E267" s="454"/>
      <c r="F267" s="467"/>
      <c r="G267" s="467"/>
      <c r="H267" s="454" t="s">
        <v>43</v>
      </c>
      <c r="I267" s="454"/>
      <c r="J267" s="105" t="str">
        <f>IF(B267="","",F267-B267+1)</f>
        <v/>
      </c>
      <c r="K267" s="36" t="s">
        <v>64</v>
      </c>
      <c r="L267" s="467"/>
      <c r="M267" s="467"/>
      <c r="N267" s="36" t="s">
        <v>29</v>
      </c>
      <c r="O267" s="469"/>
      <c r="P267" s="469"/>
      <c r="Q267" s="469"/>
      <c r="R267" s="1"/>
      <c r="S267" s="1"/>
      <c r="T267" s="317"/>
      <c r="U267" s="317"/>
      <c r="V267" s="317"/>
      <c r="W267" s="317"/>
      <c r="X267" s="317"/>
    </row>
    <row r="268" spans="1:24" ht="14.25" customHeight="1" thickBot="1">
      <c r="A268" s="1"/>
      <c r="B268" s="467"/>
      <c r="C268" s="467"/>
      <c r="D268" s="454" t="s">
        <v>27</v>
      </c>
      <c r="E268" s="454"/>
      <c r="F268" s="467"/>
      <c r="G268" s="467"/>
      <c r="H268" s="454" t="s">
        <v>43</v>
      </c>
      <c r="I268" s="454"/>
      <c r="J268" s="105" t="str">
        <f>IF(B268="","",F268-B268+1)</f>
        <v/>
      </c>
      <c r="K268" s="36" t="s">
        <v>64</v>
      </c>
      <c r="L268" s="467"/>
      <c r="M268" s="467"/>
      <c r="N268" s="36" t="s">
        <v>29</v>
      </c>
      <c r="O268" s="469"/>
      <c r="P268" s="469"/>
      <c r="Q268" s="469"/>
      <c r="R268" s="1"/>
      <c r="S268" s="1"/>
      <c r="T268" s="317"/>
      <c r="U268" s="317"/>
      <c r="V268" s="317"/>
      <c r="W268" s="317"/>
      <c r="X268" s="317"/>
    </row>
    <row r="269" spans="1:24" ht="14.25" customHeight="1" thickBot="1">
      <c r="A269" s="1"/>
      <c r="B269" s="467"/>
      <c r="C269" s="467"/>
      <c r="D269" s="454" t="s">
        <v>27</v>
      </c>
      <c r="E269" s="454"/>
      <c r="F269" s="467"/>
      <c r="G269" s="467"/>
      <c r="H269" s="454" t="s">
        <v>43</v>
      </c>
      <c r="I269" s="454"/>
      <c r="J269" s="105" t="str">
        <f>IF(B269="","",F269-B269+1)</f>
        <v/>
      </c>
      <c r="K269" s="36" t="s">
        <v>64</v>
      </c>
      <c r="L269" s="467"/>
      <c r="M269" s="467"/>
      <c r="N269" s="36" t="s">
        <v>29</v>
      </c>
      <c r="O269" s="469"/>
      <c r="P269" s="469"/>
      <c r="Q269" s="469"/>
      <c r="R269" s="1"/>
      <c r="S269" s="1"/>
      <c r="T269" s="317"/>
      <c r="U269" s="317"/>
      <c r="V269" s="317"/>
      <c r="W269" s="317"/>
      <c r="X269" s="317"/>
    </row>
    <row r="270" spans="1:24" ht="13.5" customHeight="1">
      <c r="A270" s="1"/>
      <c r="B270" s="1"/>
      <c r="C270" s="1"/>
      <c r="D270" s="1"/>
      <c r="E270" s="1"/>
      <c r="F270" s="1"/>
      <c r="G270" s="3"/>
      <c r="H270" s="1"/>
      <c r="I270" s="1"/>
      <c r="J270" s="1"/>
      <c r="K270" s="1"/>
      <c r="L270" s="1"/>
      <c r="M270" s="1"/>
      <c r="N270" s="1"/>
      <c r="O270" s="1"/>
      <c r="P270" s="1"/>
      <c r="Q270" s="1"/>
      <c r="R270" s="1"/>
      <c r="S270" s="1"/>
      <c r="T270" s="317"/>
      <c r="U270" s="317"/>
      <c r="V270" s="317"/>
      <c r="W270" s="317"/>
      <c r="X270" s="317"/>
    </row>
    <row r="271" spans="1:24">
      <c r="A271" s="1"/>
      <c r="B271" s="1"/>
      <c r="C271" s="1"/>
      <c r="D271" s="1"/>
      <c r="E271" s="1"/>
      <c r="F271" s="1"/>
      <c r="G271" s="1"/>
      <c r="H271" s="1"/>
      <c r="I271" s="1"/>
      <c r="J271" s="585" t="s">
        <v>483</v>
      </c>
      <c r="K271" s="585"/>
      <c r="L271" s="585" t="s">
        <v>484</v>
      </c>
      <c r="M271" s="585"/>
      <c r="N271" s="1"/>
      <c r="O271" s="1"/>
      <c r="P271" s="1"/>
      <c r="Q271" s="1"/>
      <c r="R271" s="1"/>
      <c r="S271" s="1"/>
      <c r="W271" s="16"/>
    </row>
    <row r="272" spans="1:24" ht="14.25" thickBot="1">
      <c r="A272" s="1"/>
      <c r="B272" s="1" t="s">
        <v>164</v>
      </c>
      <c r="C272" s="1"/>
      <c r="D272" s="577" t="str">
        <f>F14</f>
        <v>iDeCo</v>
      </c>
      <c r="E272" s="577"/>
      <c r="F272" s="1" t="s">
        <v>165</v>
      </c>
      <c r="G272" s="1"/>
      <c r="H272" s="470"/>
      <c r="I272" s="470"/>
      <c r="J272" s="529">
        <v>0.03</v>
      </c>
      <c r="K272" s="529"/>
      <c r="L272" s="529">
        <v>0</v>
      </c>
      <c r="M272" s="529"/>
      <c r="N272" s="1"/>
      <c r="O272" s="470" t="s">
        <v>30</v>
      </c>
      <c r="P272" s="470"/>
      <c r="Q272" s="470"/>
      <c r="R272" s="1"/>
      <c r="S272" s="1"/>
    </row>
    <row r="273" spans="1:26" ht="14.25" thickBot="1">
      <c r="A273" s="1"/>
      <c r="B273" s="500"/>
      <c r="C273" s="500"/>
      <c r="D273" s="495" t="s">
        <v>27</v>
      </c>
      <c r="E273" s="495"/>
      <c r="F273" s="500"/>
      <c r="G273" s="500"/>
      <c r="H273" s="495" t="s">
        <v>43</v>
      </c>
      <c r="I273" s="495"/>
      <c r="J273" s="104" t="str">
        <f>IF(B273="","",F273-B273+1)</f>
        <v/>
      </c>
      <c r="K273" s="35" t="s">
        <v>64</v>
      </c>
      <c r="L273" s="500"/>
      <c r="M273" s="500"/>
      <c r="N273" s="35" t="s">
        <v>29</v>
      </c>
      <c r="O273" s="468"/>
      <c r="P273" s="468"/>
      <c r="Q273" s="468"/>
      <c r="R273" s="1"/>
      <c r="S273" s="1"/>
      <c r="T273" s="449" t="s">
        <v>476</v>
      </c>
      <c r="U273" s="449"/>
      <c r="V273" s="449"/>
      <c r="W273" s="449"/>
      <c r="X273" s="449"/>
    </row>
    <row r="274" spans="1:26" ht="14.25" thickBot="1">
      <c r="A274" s="1"/>
      <c r="B274" s="467"/>
      <c r="C274" s="467"/>
      <c r="D274" s="454" t="s">
        <v>27</v>
      </c>
      <c r="E274" s="454"/>
      <c r="F274" s="467"/>
      <c r="G274" s="467"/>
      <c r="H274" s="454" t="s">
        <v>43</v>
      </c>
      <c r="I274" s="454"/>
      <c r="J274" s="105" t="str">
        <f>IF(B274="","",F274-B274+1)</f>
        <v/>
      </c>
      <c r="K274" s="36" t="s">
        <v>64</v>
      </c>
      <c r="L274" s="467"/>
      <c r="M274" s="467"/>
      <c r="N274" s="36" t="s">
        <v>29</v>
      </c>
      <c r="O274" s="469"/>
      <c r="P274" s="469"/>
      <c r="Q274" s="469"/>
      <c r="R274" s="1"/>
      <c r="S274" s="1"/>
      <c r="W274" s="16"/>
      <c r="Z274" s="16"/>
    </row>
    <row r="275" spans="1:26" ht="14.25" thickBot="1">
      <c r="A275" s="1"/>
      <c r="B275" s="467"/>
      <c r="C275" s="467"/>
      <c r="D275" s="454" t="s">
        <v>27</v>
      </c>
      <c r="E275" s="454"/>
      <c r="F275" s="467"/>
      <c r="G275" s="467"/>
      <c r="H275" s="454" t="s">
        <v>43</v>
      </c>
      <c r="I275" s="454"/>
      <c r="J275" s="105" t="str">
        <f>IF(B275="","",F275-B275+1)</f>
        <v/>
      </c>
      <c r="K275" s="36" t="s">
        <v>64</v>
      </c>
      <c r="L275" s="467"/>
      <c r="M275" s="467"/>
      <c r="N275" s="36" t="s">
        <v>29</v>
      </c>
      <c r="O275" s="469"/>
      <c r="P275" s="469"/>
      <c r="Q275" s="469"/>
      <c r="R275" s="1"/>
      <c r="S275" s="1"/>
    </row>
    <row r="276" spans="1:26" ht="14.25" thickBot="1">
      <c r="A276" s="1"/>
      <c r="B276" s="467"/>
      <c r="C276" s="467"/>
      <c r="D276" s="454" t="s">
        <v>27</v>
      </c>
      <c r="E276" s="454"/>
      <c r="F276" s="467"/>
      <c r="G276" s="467"/>
      <c r="H276" s="454" t="s">
        <v>43</v>
      </c>
      <c r="I276" s="454"/>
      <c r="J276" s="105" t="str">
        <f>IF(B276="","",F276-B276+1)</f>
        <v/>
      </c>
      <c r="K276" s="36" t="s">
        <v>64</v>
      </c>
      <c r="L276" s="467"/>
      <c r="M276" s="467"/>
      <c r="N276" s="36" t="s">
        <v>29</v>
      </c>
      <c r="O276" s="469"/>
      <c r="P276" s="469"/>
      <c r="Q276" s="469"/>
      <c r="R276" s="1"/>
      <c r="S276" s="1"/>
      <c r="W276" s="16"/>
    </row>
    <row r="277" spans="1:26" ht="14.25" thickBot="1">
      <c r="A277" s="1"/>
      <c r="B277" s="467"/>
      <c r="C277" s="467"/>
      <c r="D277" s="454" t="s">
        <v>27</v>
      </c>
      <c r="E277" s="454"/>
      <c r="F277" s="467"/>
      <c r="G277" s="467"/>
      <c r="H277" s="454" t="s">
        <v>43</v>
      </c>
      <c r="I277" s="454"/>
      <c r="J277" s="105" t="str">
        <f>IF(B277="","",F277-B277+1)</f>
        <v/>
      </c>
      <c r="K277" s="36" t="s">
        <v>64</v>
      </c>
      <c r="L277" s="467"/>
      <c r="M277" s="467"/>
      <c r="N277" s="36" t="s">
        <v>29</v>
      </c>
      <c r="O277" s="469"/>
      <c r="P277" s="469"/>
      <c r="Q277" s="469"/>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577" t="str">
        <f>F14</f>
        <v>iDeCo</v>
      </c>
      <c r="C279" s="577"/>
      <c r="D279" s="1" t="s">
        <v>475</v>
      </c>
      <c r="E279" s="1"/>
      <c r="F279" s="1"/>
      <c r="G279" s="1"/>
      <c r="H279" s="1"/>
      <c r="I279" s="1"/>
      <c r="J279" s="1"/>
      <c r="K279" s="1"/>
      <c r="L279" s="1"/>
      <c r="M279" s="1"/>
      <c r="N279" s="1"/>
      <c r="O279" s="470" t="s">
        <v>30</v>
      </c>
      <c r="P279" s="470"/>
      <c r="Q279" s="470"/>
      <c r="R279" s="1"/>
      <c r="S279" s="1"/>
    </row>
    <row r="280" spans="1:26" ht="14.25" thickBot="1">
      <c r="A280" s="1"/>
      <c r="B280" s="500"/>
      <c r="C280" s="500"/>
      <c r="D280" s="495" t="s">
        <v>27</v>
      </c>
      <c r="E280" s="495"/>
      <c r="F280" s="500"/>
      <c r="G280" s="500"/>
      <c r="H280" s="495" t="s">
        <v>43</v>
      </c>
      <c r="I280" s="495"/>
      <c r="J280" s="104" t="str">
        <f>IF(B280="","",F280-B280+1)</f>
        <v/>
      </c>
      <c r="K280" s="35" t="s">
        <v>64</v>
      </c>
      <c r="L280" s="500"/>
      <c r="M280" s="500"/>
      <c r="N280" s="35" t="s">
        <v>29</v>
      </c>
      <c r="O280" s="468"/>
      <c r="P280" s="468"/>
      <c r="Q280" s="468"/>
      <c r="R280" s="1"/>
      <c r="S280" s="1"/>
    </row>
    <row r="281" spans="1:26" ht="14.25" thickBot="1">
      <c r="A281" s="1"/>
      <c r="B281" s="467"/>
      <c r="C281" s="467"/>
      <c r="D281" s="454" t="s">
        <v>27</v>
      </c>
      <c r="E281" s="454"/>
      <c r="F281" s="467"/>
      <c r="G281" s="467"/>
      <c r="H281" s="454" t="s">
        <v>43</v>
      </c>
      <c r="I281" s="454"/>
      <c r="J281" s="105" t="str">
        <f>IF(B281="","",F281-B281+1)</f>
        <v/>
      </c>
      <c r="K281" s="36" t="s">
        <v>64</v>
      </c>
      <c r="L281" s="467"/>
      <c r="M281" s="467"/>
      <c r="N281" s="36" t="s">
        <v>29</v>
      </c>
      <c r="O281" s="469"/>
      <c r="P281" s="469"/>
      <c r="Q281" s="469"/>
      <c r="R281" s="1"/>
      <c r="S281" s="1"/>
    </row>
    <row r="282" spans="1:26" ht="14.25" thickBot="1">
      <c r="A282" s="1"/>
      <c r="B282" s="467"/>
      <c r="C282" s="467"/>
      <c r="D282" s="454" t="s">
        <v>27</v>
      </c>
      <c r="E282" s="454"/>
      <c r="F282" s="467"/>
      <c r="G282" s="467"/>
      <c r="H282" s="454" t="s">
        <v>43</v>
      </c>
      <c r="I282" s="454"/>
      <c r="J282" s="105" t="str">
        <f>IF(B282="","",F282-B282+1)</f>
        <v/>
      </c>
      <c r="K282" s="36" t="s">
        <v>64</v>
      </c>
      <c r="L282" s="467"/>
      <c r="M282" s="467"/>
      <c r="N282" s="36" t="s">
        <v>29</v>
      </c>
      <c r="O282" s="469"/>
      <c r="P282" s="469"/>
      <c r="Q282" s="469"/>
      <c r="R282" s="1"/>
      <c r="S282" s="1"/>
    </row>
    <row r="283" spans="1:26" ht="14.25" thickBot="1">
      <c r="A283" s="1"/>
      <c r="B283" s="467"/>
      <c r="C283" s="467"/>
      <c r="D283" s="454" t="s">
        <v>27</v>
      </c>
      <c r="E283" s="454"/>
      <c r="F283" s="467"/>
      <c r="G283" s="467"/>
      <c r="H283" s="454" t="s">
        <v>43</v>
      </c>
      <c r="I283" s="454"/>
      <c r="J283" s="105" t="str">
        <f>IF(B283="","",F283-B283+1)</f>
        <v/>
      </c>
      <c r="K283" s="36" t="s">
        <v>64</v>
      </c>
      <c r="L283" s="467"/>
      <c r="M283" s="467"/>
      <c r="N283" s="36" t="s">
        <v>29</v>
      </c>
      <c r="O283" s="469"/>
      <c r="P283" s="469"/>
      <c r="Q283" s="469"/>
      <c r="R283" s="1"/>
      <c r="S283" s="1"/>
      <c r="W283" s="16"/>
    </row>
    <row r="284" spans="1:26" ht="14.25" thickBot="1">
      <c r="A284" s="1"/>
      <c r="B284" s="467"/>
      <c r="C284" s="467"/>
      <c r="D284" s="454" t="s">
        <v>27</v>
      </c>
      <c r="E284" s="454"/>
      <c r="F284" s="467"/>
      <c r="G284" s="467"/>
      <c r="H284" s="454" t="s">
        <v>43</v>
      </c>
      <c r="I284" s="454"/>
      <c r="J284" s="105" t="str">
        <f>IF(B284="","",F284-B284+1)</f>
        <v/>
      </c>
      <c r="K284" s="36" t="s">
        <v>64</v>
      </c>
      <c r="L284" s="467"/>
      <c r="M284" s="467"/>
      <c r="N284" s="36" t="s">
        <v>29</v>
      </c>
      <c r="O284" s="469"/>
      <c r="P284" s="469"/>
      <c r="Q284" s="469"/>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583" t="s">
        <v>166</v>
      </c>
      <c r="C287" s="583"/>
      <c r="D287" s="583"/>
      <c r="E287" s="583"/>
      <c r="F287" s="583"/>
      <c r="G287" s="583"/>
      <c r="H287" s="583"/>
      <c r="I287" s="583"/>
      <c r="J287" s="583"/>
      <c r="K287" s="583"/>
      <c r="L287" s="583"/>
      <c r="M287" s="583"/>
      <c r="N287" s="583"/>
      <c r="O287" s="583"/>
      <c r="P287" s="583"/>
      <c r="Q287" s="583"/>
      <c r="R287" s="40"/>
      <c r="S287" s="40"/>
    </row>
    <row r="288" spans="1:26">
      <c r="U288" s="41"/>
    </row>
    <row r="289" spans="21:21">
      <c r="U289" s="16"/>
    </row>
    <row r="290" spans="21:21">
      <c r="U290" s="16"/>
    </row>
  </sheetData>
  <sheetProtection algorithmName="SHA-512" hashValue="FjmCynhT1AyTk/YnhPLcUQA99rhwxRNPFIHUPcEAB3KWgN3JeHqY3lQfFTHON0uMHy2fJjJ+ROmZ4OMCclC/aw==" saltValue="RToN9qNcnd7FJKt16WIvlg==" spinCount="100000" sheet="1" objects="1" scenarios="1" formatRows="0"/>
  <mergeCells count="1015">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3"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3" sqref="W43"/>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668" t="s">
        <v>0</v>
      </c>
      <c r="B2" s="669"/>
      <c r="C2" s="196" t="s">
        <v>1</v>
      </c>
      <c r="D2" s="197">
        <f>YEAR(入力シート!C12)</f>
        <v>2024</v>
      </c>
      <c r="E2" s="197">
        <f>D2+1</f>
        <v>2025</v>
      </c>
      <c r="F2" s="197">
        <f t="shared" ref="F2:AK2" si="19">E2+1</f>
        <v>2026</v>
      </c>
      <c r="G2" s="197">
        <f t="shared" si="19"/>
        <v>2027</v>
      </c>
      <c r="H2" s="197">
        <f t="shared" si="19"/>
        <v>2028</v>
      </c>
      <c r="I2" s="197">
        <f t="shared" si="19"/>
        <v>2029</v>
      </c>
      <c r="J2" s="197">
        <f t="shared" si="19"/>
        <v>2030</v>
      </c>
      <c r="K2" s="197">
        <f t="shared" si="19"/>
        <v>2031</v>
      </c>
      <c r="L2" s="197">
        <f t="shared" si="19"/>
        <v>2032</v>
      </c>
      <c r="M2" s="197">
        <f t="shared" si="19"/>
        <v>2033</v>
      </c>
      <c r="N2" s="197">
        <f t="shared" si="19"/>
        <v>2034</v>
      </c>
      <c r="O2" s="197">
        <f t="shared" si="19"/>
        <v>2035</v>
      </c>
      <c r="P2" s="197">
        <f t="shared" si="19"/>
        <v>2036</v>
      </c>
      <c r="Q2" s="197">
        <f t="shared" si="19"/>
        <v>2037</v>
      </c>
      <c r="R2" s="197">
        <f t="shared" si="19"/>
        <v>2038</v>
      </c>
      <c r="S2" s="197">
        <f t="shared" si="19"/>
        <v>2039</v>
      </c>
      <c r="T2" s="197">
        <f t="shared" si="19"/>
        <v>2040</v>
      </c>
      <c r="U2" s="197">
        <f t="shared" si="19"/>
        <v>2041</v>
      </c>
      <c r="V2" s="197">
        <f t="shared" si="19"/>
        <v>2042</v>
      </c>
      <c r="W2" s="197">
        <f t="shared" si="19"/>
        <v>2043</v>
      </c>
      <c r="X2" s="197">
        <f t="shared" si="19"/>
        <v>2044</v>
      </c>
      <c r="Y2" s="197">
        <f t="shared" si="19"/>
        <v>2045</v>
      </c>
      <c r="Z2" s="197">
        <f t="shared" si="19"/>
        <v>2046</v>
      </c>
      <c r="AA2" s="197">
        <f t="shared" si="19"/>
        <v>2047</v>
      </c>
      <c r="AB2" s="197">
        <f t="shared" si="19"/>
        <v>2048</v>
      </c>
      <c r="AC2" s="197">
        <f t="shared" si="19"/>
        <v>2049</v>
      </c>
      <c r="AD2" s="197">
        <f t="shared" si="19"/>
        <v>2050</v>
      </c>
      <c r="AE2" s="197">
        <f t="shared" si="19"/>
        <v>2051</v>
      </c>
      <c r="AF2" s="197">
        <f t="shared" si="19"/>
        <v>2052</v>
      </c>
      <c r="AG2" s="197">
        <f t="shared" si="19"/>
        <v>2053</v>
      </c>
      <c r="AH2" s="197">
        <f t="shared" si="19"/>
        <v>2054</v>
      </c>
      <c r="AI2" s="197">
        <f t="shared" si="19"/>
        <v>2055</v>
      </c>
      <c r="AJ2" s="197">
        <f t="shared" si="19"/>
        <v>2056</v>
      </c>
      <c r="AK2" s="197">
        <f t="shared" si="19"/>
        <v>2057</v>
      </c>
      <c r="AL2" s="197">
        <f t="shared" ref="AL2:BG2" si="20">AK2+1</f>
        <v>2058</v>
      </c>
      <c r="AM2" s="197">
        <f t="shared" si="20"/>
        <v>2059</v>
      </c>
      <c r="AN2" s="197">
        <f t="shared" si="20"/>
        <v>2060</v>
      </c>
      <c r="AO2" s="197">
        <f t="shared" si="20"/>
        <v>2061</v>
      </c>
      <c r="AP2" s="197">
        <f t="shared" si="20"/>
        <v>2062</v>
      </c>
      <c r="AQ2" s="197">
        <f t="shared" si="20"/>
        <v>2063</v>
      </c>
      <c r="AR2" s="197">
        <f t="shared" si="20"/>
        <v>2064</v>
      </c>
      <c r="AS2" s="197">
        <f t="shared" si="20"/>
        <v>2065</v>
      </c>
      <c r="AT2" s="197">
        <f t="shared" si="20"/>
        <v>2066</v>
      </c>
      <c r="AU2" s="197">
        <f t="shared" si="20"/>
        <v>2067</v>
      </c>
      <c r="AV2" s="197">
        <f t="shared" si="20"/>
        <v>2068</v>
      </c>
      <c r="AW2" s="197">
        <f t="shared" si="20"/>
        <v>2069</v>
      </c>
      <c r="AX2" s="197">
        <f t="shared" si="20"/>
        <v>2070</v>
      </c>
      <c r="AY2" s="197">
        <f t="shared" si="20"/>
        <v>2071</v>
      </c>
      <c r="AZ2" s="197">
        <f t="shared" si="20"/>
        <v>2072</v>
      </c>
      <c r="BA2" s="197">
        <f t="shared" si="20"/>
        <v>2073</v>
      </c>
      <c r="BB2" s="197">
        <f t="shared" si="20"/>
        <v>2074</v>
      </c>
      <c r="BC2" s="197">
        <f t="shared" si="20"/>
        <v>2075</v>
      </c>
      <c r="BD2" s="197">
        <f t="shared" si="20"/>
        <v>2076</v>
      </c>
      <c r="BE2" s="197">
        <f t="shared" si="20"/>
        <v>2077</v>
      </c>
      <c r="BF2" s="197">
        <f t="shared" si="20"/>
        <v>2078</v>
      </c>
      <c r="BG2" s="197">
        <f t="shared" si="20"/>
        <v>2079</v>
      </c>
      <c r="BH2" s="197">
        <f t="shared" si="2"/>
        <v>2080</v>
      </c>
      <c r="BI2" s="197">
        <f t="shared" si="3"/>
        <v>2081</v>
      </c>
      <c r="BJ2" s="197">
        <f t="shared" si="4"/>
        <v>2082</v>
      </c>
      <c r="BK2" s="197">
        <f t="shared" si="5"/>
        <v>2083</v>
      </c>
      <c r="BL2" s="197">
        <f t="shared" si="6"/>
        <v>2084</v>
      </c>
      <c r="BM2" s="197">
        <f t="shared" si="7"/>
        <v>2085</v>
      </c>
      <c r="BN2" s="197">
        <f t="shared" si="8"/>
        <v>2086</v>
      </c>
      <c r="BO2" s="197">
        <f t="shared" si="9"/>
        <v>2087</v>
      </c>
      <c r="BP2" s="197">
        <f t="shared" si="10"/>
        <v>2088</v>
      </c>
      <c r="BQ2" s="197">
        <f t="shared" si="11"/>
        <v>2089</v>
      </c>
      <c r="BR2" s="197">
        <f t="shared" si="12"/>
        <v>2090</v>
      </c>
      <c r="BS2" s="197">
        <f t="shared" si="13"/>
        <v>2091</v>
      </c>
      <c r="BT2" s="197">
        <f t="shared" si="14"/>
        <v>2092</v>
      </c>
      <c r="BU2" s="197">
        <f t="shared" si="15"/>
        <v>2093</v>
      </c>
      <c r="BV2" s="197">
        <f t="shared" si="16"/>
        <v>2094</v>
      </c>
      <c r="BW2" s="197">
        <f t="shared" si="17"/>
        <v>2095</v>
      </c>
      <c r="BX2" s="197">
        <f t="shared" si="18"/>
        <v>2096</v>
      </c>
    </row>
    <row r="3" spans="1:76">
      <c r="A3" s="46"/>
      <c r="B3" s="46" t="str">
        <f>IF(入力シート!D19="","",入力シート!D19)</f>
        <v>夫</v>
      </c>
      <c r="C3" s="46"/>
      <c r="D3" s="305">
        <f>入力シート!O19</f>
        <v>35</v>
      </c>
      <c r="E3" s="305">
        <f>IF(D3="","",IF(D3+1&gt;入力シート!$N$12,"",D3+1))</f>
        <v>36</v>
      </c>
      <c r="F3" s="305">
        <f>IF(E3="","",IF(E3+1&gt;入力シート!$N$12,"",E3+1))</f>
        <v>37</v>
      </c>
      <c r="G3" s="305">
        <f>IF(F3="","",IF(F3+1&gt;入力シート!$N$12,"",F3+1))</f>
        <v>38</v>
      </c>
      <c r="H3" s="305">
        <f>IF(G3="","",IF(G3+1&gt;入力シート!$N$12,"",G3+1))</f>
        <v>39</v>
      </c>
      <c r="I3" s="305">
        <f>IF(H3="","",IF(H3+1&gt;入力シート!$N$12,"",H3+1))</f>
        <v>40</v>
      </c>
      <c r="J3" s="305">
        <f>IF(I3="","",IF(I3+1&gt;入力シート!$N$12,"",I3+1))</f>
        <v>41</v>
      </c>
      <c r="K3" s="305">
        <f>IF(J3="","",IF(J3+1&gt;入力シート!$N$12,"",J3+1))</f>
        <v>42</v>
      </c>
      <c r="L3" s="305">
        <f>IF(K3="","",IF(K3+1&gt;入力シート!$N$12,"",K3+1))</f>
        <v>43</v>
      </c>
      <c r="M3" s="305">
        <f>IF(L3="","",IF(L3+1&gt;入力シート!$N$12,"",L3+1))</f>
        <v>44</v>
      </c>
      <c r="N3" s="305">
        <f>IF(M3="","",IF(M3+1&gt;入力シート!$N$12,"",M3+1))</f>
        <v>45</v>
      </c>
      <c r="O3" s="305">
        <f>IF(N3="","",IF(N3+1&gt;入力シート!$N$12,"",N3+1))</f>
        <v>46</v>
      </c>
      <c r="P3" s="305">
        <f>IF(O3="","",IF(O3+1&gt;入力シート!$N$12,"",O3+1))</f>
        <v>47</v>
      </c>
      <c r="Q3" s="305">
        <f>IF(P3="","",IF(P3+1&gt;入力シート!$N$12,"",P3+1))</f>
        <v>48</v>
      </c>
      <c r="R3" s="305">
        <f>IF(Q3="","",IF(Q3+1&gt;入力シート!$N$12,"",Q3+1))</f>
        <v>49</v>
      </c>
      <c r="S3" s="305">
        <f>IF(R3="","",IF(R3+1&gt;入力シート!$N$12,"",R3+1))</f>
        <v>50</v>
      </c>
      <c r="T3" s="305">
        <f>IF(S3="","",IF(S3+1&gt;入力シート!$N$12,"",S3+1))</f>
        <v>51</v>
      </c>
      <c r="U3" s="305">
        <f>IF(T3="","",IF(T3+1&gt;入力シート!$N$12,"",T3+1))</f>
        <v>52</v>
      </c>
      <c r="V3" s="305">
        <f>IF(U3="","",IF(U3+1&gt;入力シート!$N$12,"",U3+1))</f>
        <v>53</v>
      </c>
      <c r="W3" s="305">
        <f>IF(V3="","",IF(V3+1&gt;入力シート!$N$12,"",V3+1))</f>
        <v>54</v>
      </c>
      <c r="X3" s="305">
        <f>IF(W3="","",IF(W3+1&gt;入力シート!$N$12,"",W3+1))</f>
        <v>55</v>
      </c>
      <c r="Y3" s="305">
        <f>IF(X3="","",IF(X3+1&gt;入力シート!$N$12,"",X3+1))</f>
        <v>56</v>
      </c>
      <c r="Z3" s="305">
        <f>IF(Y3="","",IF(Y3+1&gt;入力シート!$N$12,"",Y3+1))</f>
        <v>57</v>
      </c>
      <c r="AA3" s="305">
        <f>IF(Z3="","",IF(Z3+1&gt;入力シート!$N$12,"",Z3+1))</f>
        <v>58</v>
      </c>
      <c r="AB3" s="305">
        <f>IF(AA3="","",IF(AA3+1&gt;入力シート!$N$12,"",AA3+1))</f>
        <v>59</v>
      </c>
      <c r="AC3" s="305">
        <f>IF(AB3="","",IF(AB3+1&gt;入力シート!$N$12,"",AB3+1))</f>
        <v>60</v>
      </c>
      <c r="AD3" s="305">
        <f>IF(AC3="","",IF(AC3+1&gt;入力シート!$N$12,"",AC3+1))</f>
        <v>61</v>
      </c>
      <c r="AE3" s="305">
        <f>IF(AD3="","",IF(AD3+1&gt;入力シート!$N$12,"",AD3+1))</f>
        <v>62</v>
      </c>
      <c r="AF3" s="305">
        <f>IF(AE3="","",IF(AE3+1&gt;入力シート!$N$12,"",AE3+1))</f>
        <v>63</v>
      </c>
      <c r="AG3" s="305">
        <f>IF(AF3="","",IF(AF3+1&gt;入力シート!$N$12,"",AF3+1))</f>
        <v>64</v>
      </c>
      <c r="AH3" s="305">
        <f>IF(AG3="","",IF(AG3+1&gt;入力シート!$N$12,"",AG3+1))</f>
        <v>65</v>
      </c>
      <c r="AI3" s="305">
        <f>IF(AH3="","",IF(AH3+1&gt;入力シート!$N$12,"",AH3+1))</f>
        <v>66</v>
      </c>
      <c r="AJ3" s="305">
        <f>IF(AI3="","",IF(AI3+1&gt;入力シート!$N$12,"",AI3+1))</f>
        <v>67</v>
      </c>
      <c r="AK3" s="305">
        <f>IF(AJ3="","",IF(AJ3+1&gt;入力シート!$N$12,"",AJ3+1))</f>
        <v>68</v>
      </c>
      <c r="AL3" s="305">
        <f>IF(AK3="","",IF(AK3+1&gt;入力シート!$N$12,"",AK3+1))</f>
        <v>69</v>
      </c>
      <c r="AM3" s="305">
        <f>IF(AL3="","",IF(AL3+1&gt;入力シート!$N$12,"",AL3+1))</f>
        <v>70</v>
      </c>
      <c r="AN3" s="305">
        <f>IF(AM3="","",IF(AM3+1&gt;入力シート!$N$12,"",AM3+1))</f>
        <v>71</v>
      </c>
      <c r="AO3" s="305">
        <f>IF(AN3="","",IF(AN3+1&gt;入力シート!$N$12,"",AN3+1))</f>
        <v>72</v>
      </c>
      <c r="AP3" s="305">
        <f>IF(AO3="","",IF(AO3+1&gt;入力シート!$N$12,"",AO3+1))</f>
        <v>73</v>
      </c>
      <c r="AQ3" s="305">
        <f>IF(AP3="","",IF(AP3+1&gt;入力シート!$N$12,"",AP3+1))</f>
        <v>74</v>
      </c>
      <c r="AR3" s="305">
        <f>IF(AQ3="","",IF(AQ3+1&gt;入力シート!$N$12,"",AQ3+1))</f>
        <v>75</v>
      </c>
      <c r="AS3" s="305">
        <f>IF(AR3="","",IF(AR3+1&gt;入力シート!$N$12,"",AR3+1))</f>
        <v>76</v>
      </c>
      <c r="AT3" s="305">
        <f>IF(AS3="","",IF(AS3+1&gt;入力シート!$N$12,"",AS3+1))</f>
        <v>77</v>
      </c>
      <c r="AU3" s="305">
        <f>IF(AT3="","",IF(AT3+1&gt;入力シート!$N$12,"",AT3+1))</f>
        <v>78</v>
      </c>
      <c r="AV3" s="305">
        <f>IF(AU3="","",IF(AU3+1&gt;入力シート!$N$12,"",AU3+1))</f>
        <v>79</v>
      </c>
      <c r="AW3" s="305">
        <f>IF(AV3="","",IF(AV3+1&gt;入力シート!$N$12,"",AV3+1))</f>
        <v>80</v>
      </c>
      <c r="AX3" s="305">
        <f>IF(AW3="","",IF(AW3+1&gt;入力シート!$N$12,"",AW3+1))</f>
        <v>81</v>
      </c>
      <c r="AY3" s="305">
        <f>IF(AX3="","",IF(AX3+1&gt;入力シート!$N$12,"",AX3+1))</f>
        <v>82</v>
      </c>
      <c r="AZ3" s="305">
        <f>IF(AY3="","",IF(AY3+1&gt;入力シート!$N$12,"",AY3+1))</f>
        <v>83</v>
      </c>
      <c r="BA3" s="305">
        <f>IF(AZ3="","",IF(AZ3+1&gt;入力シート!$N$12,"",AZ3+1))</f>
        <v>84</v>
      </c>
      <c r="BB3" s="305">
        <f>IF(BA3="","",IF(BA3+1&gt;入力シート!$N$12,"",BA3+1))</f>
        <v>85</v>
      </c>
      <c r="BC3" s="305">
        <f>IF(BB3="","",IF(BB3+1&gt;入力シート!$N$12,"",BB3+1))</f>
        <v>86</v>
      </c>
      <c r="BD3" s="305">
        <f>IF(BC3="","",IF(BC3+1&gt;入力シート!$N$12,"",BC3+1))</f>
        <v>87</v>
      </c>
      <c r="BE3" s="305">
        <f>IF(BD3="","",IF(BD3+1&gt;入力シート!$N$12,"",BD3+1))</f>
        <v>88</v>
      </c>
      <c r="BF3" s="305">
        <f>IF(BE3="","",IF(BE3+1&gt;入力シート!$N$12,"",BE3+1))</f>
        <v>89</v>
      </c>
      <c r="BG3" s="305">
        <f>IF(BF3="","",IF(BF3+1&gt;入力シート!$N$12,"",BF3+1))</f>
        <v>90</v>
      </c>
      <c r="BH3" s="305" t="str">
        <f>IF(BG3="","",IF(BG3+1&gt;入力シート!$N$12,"",BG3+1))</f>
        <v/>
      </c>
      <c r="BI3" s="305" t="str">
        <f>IF(BH3="","",IF(BH3+1&gt;入力シート!$N$12,"",BH3+1))</f>
        <v/>
      </c>
      <c r="BJ3" s="305" t="str">
        <f>IF(BI3="","",IF(BI3+1&gt;入力シート!$N$12,"",BI3+1))</f>
        <v/>
      </c>
      <c r="BK3" s="305" t="str">
        <f>IF(BJ3="","",IF(BJ3+1&gt;入力シート!$N$12,"",BJ3+1))</f>
        <v/>
      </c>
      <c r="BL3" s="305" t="str">
        <f>IF(BK3="","",IF(BK3+1&gt;入力シート!$N$12,"",BK3+1))</f>
        <v/>
      </c>
      <c r="BM3" s="305" t="str">
        <f>IF(BL3="","",IF(BL3+1&gt;入力シート!$N$12,"",BL3+1))</f>
        <v/>
      </c>
      <c r="BN3" s="305" t="str">
        <f>IF(BM3="","",IF(BM3+1&gt;入力シート!$N$12,"",BM3+1))</f>
        <v/>
      </c>
      <c r="BO3" s="305" t="str">
        <f>IF(BN3="","",IF(BN3+1&gt;入力シート!$N$12,"",BN3+1))</f>
        <v/>
      </c>
      <c r="BP3" s="305" t="str">
        <f>IF(BO3="","",IF(BO3+1&gt;入力シート!$N$12,"",BO3+1))</f>
        <v/>
      </c>
      <c r="BQ3" s="305" t="str">
        <f>IF(BP3="","",IF(BP3+1&gt;入力シート!$N$12,"",BP3+1))</f>
        <v/>
      </c>
      <c r="BR3" s="305" t="str">
        <f>IF(BQ3="","",IF(BQ3+1&gt;入力シート!$N$12,"",BQ3+1))</f>
        <v/>
      </c>
      <c r="BS3" s="305" t="str">
        <f>IF(BR3="","",IF(BR3+1&gt;入力シート!$N$12,"",BR3+1))</f>
        <v/>
      </c>
      <c r="BT3" s="305" t="str">
        <f>IF(BS3="","",IF(BS3+1&gt;入力シート!$N$12,"",BS3+1))</f>
        <v/>
      </c>
      <c r="BU3" s="305" t="str">
        <f>IF(BT3="","",IF(BT3+1&gt;入力シート!$N$12,"",BT3+1))</f>
        <v/>
      </c>
      <c r="BV3" s="305" t="str">
        <f>IF(BU3="","",IF(BU3+1&gt;入力シート!$N$12,"",BU3+1))</f>
        <v/>
      </c>
      <c r="BW3" s="305" t="str">
        <f>IF(BV3="","",IF(BV3+1&gt;入力シート!$N$12,"",BV3+1))</f>
        <v/>
      </c>
      <c r="BX3" s="305" t="str">
        <f>IF(BW3="","",IF(BW3+1&gt;入力シート!$N$12,"",BW3+1))</f>
        <v/>
      </c>
    </row>
    <row r="4" spans="1:76">
      <c r="A4" s="48"/>
      <c r="B4" s="46" t="str">
        <f>IF(入力シート!D20="","",入力シート!D20)</f>
        <v>妻</v>
      </c>
      <c r="C4" s="48"/>
      <c r="D4" s="306">
        <f>入力シート!O20</f>
        <v>35</v>
      </c>
      <c r="E4" s="306">
        <f>IF(E$3="","",IF(D4="","",D4+1))</f>
        <v>36</v>
      </c>
      <c r="F4" s="306">
        <f t="shared" ref="F4:BQ4" si="21">IF(F$3="","",IF(E4="","",E4+1))</f>
        <v>37</v>
      </c>
      <c r="G4" s="306">
        <f t="shared" si="21"/>
        <v>38</v>
      </c>
      <c r="H4" s="306">
        <f t="shared" si="21"/>
        <v>39</v>
      </c>
      <c r="I4" s="306">
        <f t="shared" si="21"/>
        <v>40</v>
      </c>
      <c r="J4" s="306">
        <f t="shared" si="21"/>
        <v>41</v>
      </c>
      <c r="K4" s="306">
        <f t="shared" si="21"/>
        <v>42</v>
      </c>
      <c r="L4" s="306">
        <f t="shared" si="21"/>
        <v>43</v>
      </c>
      <c r="M4" s="306">
        <f t="shared" si="21"/>
        <v>44</v>
      </c>
      <c r="N4" s="306">
        <f t="shared" si="21"/>
        <v>45</v>
      </c>
      <c r="O4" s="306">
        <f t="shared" si="21"/>
        <v>46</v>
      </c>
      <c r="P4" s="306">
        <f t="shared" si="21"/>
        <v>47</v>
      </c>
      <c r="Q4" s="306">
        <f t="shared" si="21"/>
        <v>48</v>
      </c>
      <c r="R4" s="306">
        <f t="shared" si="21"/>
        <v>49</v>
      </c>
      <c r="S4" s="306">
        <f t="shared" si="21"/>
        <v>50</v>
      </c>
      <c r="T4" s="306">
        <f t="shared" si="21"/>
        <v>51</v>
      </c>
      <c r="U4" s="306">
        <f t="shared" si="21"/>
        <v>52</v>
      </c>
      <c r="V4" s="306">
        <f t="shared" si="21"/>
        <v>53</v>
      </c>
      <c r="W4" s="306">
        <f t="shared" si="21"/>
        <v>54</v>
      </c>
      <c r="X4" s="306">
        <f t="shared" si="21"/>
        <v>55</v>
      </c>
      <c r="Y4" s="306">
        <f t="shared" si="21"/>
        <v>56</v>
      </c>
      <c r="Z4" s="306">
        <f t="shared" si="21"/>
        <v>57</v>
      </c>
      <c r="AA4" s="306">
        <f t="shared" si="21"/>
        <v>58</v>
      </c>
      <c r="AB4" s="306">
        <f t="shared" si="21"/>
        <v>59</v>
      </c>
      <c r="AC4" s="306">
        <f t="shared" si="21"/>
        <v>60</v>
      </c>
      <c r="AD4" s="306">
        <f t="shared" si="21"/>
        <v>61</v>
      </c>
      <c r="AE4" s="306">
        <f t="shared" si="21"/>
        <v>62</v>
      </c>
      <c r="AF4" s="306">
        <f t="shared" si="21"/>
        <v>63</v>
      </c>
      <c r="AG4" s="306">
        <f t="shared" si="21"/>
        <v>64</v>
      </c>
      <c r="AH4" s="306">
        <f t="shared" si="21"/>
        <v>65</v>
      </c>
      <c r="AI4" s="306">
        <f t="shared" si="21"/>
        <v>66</v>
      </c>
      <c r="AJ4" s="306">
        <f t="shared" si="21"/>
        <v>67</v>
      </c>
      <c r="AK4" s="306">
        <f t="shared" si="21"/>
        <v>68</v>
      </c>
      <c r="AL4" s="306">
        <f t="shared" si="21"/>
        <v>69</v>
      </c>
      <c r="AM4" s="306">
        <f t="shared" si="21"/>
        <v>70</v>
      </c>
      <c r="AN4" s="306">
        <f t="shared" si="21"/>
        <v>71</v>
      </c>
      <c r="AO4" s="306">
        <f t="shared" si="21"/>
        <v>72</v>
      </c>
      <c r="AP4" s="306">
        <f t="shared" si="21"/>
        <v>73</v>
      </c>
      <c r="AQ4" s="306">
        <f t="shared" si="21"/>
        <v>74</v>
      </c>
      <c r="AR4" s="306">
        <f t="shared" si="21"/>
        <v>75</v>
      </c>
      <c r="AS4" s="306">
        <f t="shared" si="21"/>
        <v>76</v>
      </c>
      <c r="AT4" s="306">
        <f t="shared" si="21"/>
        <v>77</v>
      </c>
      <c r="AU4" s="306">
        <f t="shared" si="21"/>
        <v>78</v>
      </c>
      <c r="AV4" s="306">
        <f t="shared" si="21"/>
        <v>79</v>
      </c>
      <c r="AW4" s="306">
        <f t="shared" si="21"/>
        <v>80</v>
      </c>
      <c r="AX4" s="306">
        <f t="shared" si="21"/>
        <v>81</v>
      </c>
      <c r="AY4" s="306">
        <f t="shared" si="21"/>
        <v>82</v>
      </c>
      <c r="AZ4" s="306">
        <f t="shared" si="21"/>
        <v>83</v>
      </c>
      <c r="BA4" s="306">
        <f t="shared" si="21"/>
        <v>84</v>
      </c>
      <c r="BB4" s="306">
        <f t="shared" si="21"/>
        <v>85</v>
      </c>
      <c r="BC4" s="306">
        <f t="shared" si="21"/>
        <v>86</v>
      </c>
      <c r="BD4" s="306">
        <f t="shared" si="21"/>
        <v>87</v>
      </c>
      <c r="BE4" s="306">
        <f t="shared" si="21"/>
        <v>88</v>
      </c>
      <c r="BF4" s="306">
        <f t="shared" si="21"/>
        <v>89</v>
      </c>
      <c r="BG4" s="306">
        <f t="shared" si="21"/>
        <v>90</v>
      </c>
      <c r="BH4" s="306" t="str">
        <f t="shared" si="21"/>
        <v/>
      </c>
      <c r="BI4" s="306" t="str">
        <f t="shared" si="21"/>
        <v/>
      </c>
      <c r="BJ4" s="306" t="str">
        <f t="shared" si="21"/>
        <v/>
      </c>
      <c r="BK4" s="306" t="str">
        <f t="shared" si="21"/>
        <v/>
      </c>
      <c r="BL4" s="306" t="str">
        <f t="shared" si="21"/>
        <v/>
      </c>
      <c r="BM4" s="306" t="str">
        <f t="shared" si="21"/>
        <v/>
      </c>
      <c r="BN4" s="306" t="str">
        <f t="shared" si="21"/>
        <v/>
      </c>
      <c r="BO4" s="306" t="str">
        <f t="shared" si="21"/>
        <v/>
      </c>
      <c r="BP4" s="306" t="str">
        <f t="shared" si="21"/>
        <v/>
      </c>
      <c r="BQ4" s="306" t="str">
        <f t="shared" si="21"/>
        <v/>
      </c>
      <c r="BR4" s="306" t="str">
        <f t="shared" ref="BR4:BX4" si="22">IF(BR$3="","",IF(BQ4="","",BQ4+1))</f>
        <v/>
      </c>
      <c r="BS4" s="306" t="str">
        <f t="shared" si="22"/>
        <v/>
      </c>
      <c r="BT4" s="306" t="str">
        <f t="shared" si="22"/>
        <v/>
      </c>
      <c r="BU4" s="306" t="str">
        <f t="shared" si="22"/>
        <v/>
      </c>
      <c r="BV4" s="306" t="str">
        <f t="shared" si="22"/>
        <v/>
      </c>
      <c r="BW4" s="306" t="str">
        <f t="shared" si="22"/>
        <v/>
      </c>
      <c r="BX4" s="306" t="str">
        <f t="shared" si="22"/>
        <v/>
      </c>
    </row>
    <row r="5" spans="1:76">
      <c r="A5" s="48"/>
      <c r="B5" s="46" t="str">
        <f>IF(入力シート!D21="","",入力シート!D21)</f>
        <v>第一子</v>
      </c>
      <c r="C5" s="48"/>
      <c r="D5" s="306">
        <f>入力シート!O21</f>
        <v>3</v>
      </c>
      <c r="E5" s="306">
        <f>IF(E$3="","",IF(D5="","",D5+1))</f>
        <v>4</v>
      </c>
      <c r="F5" s="306">
        <f t="shared" ref="F5:BQ5" si="23">IF(F$3="","",IF(E5="","",E5+1))</f>
        <v>5</v>
      </c>
      <c r="G5" s="306">
        <f t="shared" si="23"/>
        <v>6</v>
      </c>
      <c r="H5" s="306">
        <f t="shared" si="23"/>
        <v>7</v>
      </c>
      <c r="I5" s="306">
        <f t="shared" si="23"/>
        <v>8</v>
      </c>
      <c r="J5" s="306">
        <f t="shared" si="23"/>
        <v>9</v>
      </c>
      <c r="K5" s="306">
        <f t="shared" si="23"/>
        <v>10</v>
      </c>
      <c r="L5" s="306">
        <f t="shared" si="23"/>
        <v>11</v>
      </c>
      <c r="M5" s="306">
        <f t="shared" si="23"/>
        <v>12</v>
      </c>
      <c r="N5" s="306">
        <f t="shared" si="23"/>
        <v>13</v>
      </c>
      <c r="O5" s="306">
        <f t="shared" si="23"/>
        <v>14</v>
      </c>
      <c r="P5" s="306">
        <f t="shared" si="23"/>
        <v>15</v>
      </c>
      <c r="Q5" s="306">
        <f t="shared" si="23"/>
        <v>16</v>
      </c>
      <c r="R5" s="306">
        <f t="shared" si="23"/>
        <v>17</v>
      </c>
      <c r="S5" s="306">
        <f t="shared" si="23"/>
        <v>18</v>
      </c>
      <c r="T5" s="306">
        <f t="shared" si="23"/>
        <v>19</v>
      </c>
      <c r="U5" s="306">
        <f t="shared" si="23"/>
        <v>20</v>
      </c>
      <c r="V5" s="306">
        <f t="shared" si="23"/>
        <v>21</v>
      </c>
      <c r="W5" s="306">
        <f t="shared" si="23"/>
        <v>22</v>
      </c>
      <c r="X5" s="306">
        <f t="shared" si="23"/>
        <v>23</v>
      </c>
      <c r="Y5" s="306">
        <f t="shared" si="23"/>
        <v>24</v>
      </c>
      <c r="Z5" s="306">
        <f t="shared" si="23"/>
        <v>25</v>
      </c>
      <c r="AA5" s="306">
        <f t="shared" si="23"/>
        <v>26</v>
      </c>
      <c r="AB5" s="306">
        <f t="shared" si="23"/>
        <v>27</v>
      </c>
      <c r="AC5" s="306">
        <f t="shared" si="23"/>
        <v>28</v>
      </c>
      <c r="AD5" s="306">
        <f t="shared" si="23"/>
        <v>29</v>
      </c>
      <c r="AE5" s="306">
        <f t="shared" si="23"/>
        <v>30</v>
      </c>
      <c r="AF5" s="306">
        <f t="shared" si="23"/>
        <v>31</v>
      </c>
      <c r="AG5" s="306">
        <f t="shared" si="23"/>
        <v>32</v>
      </c>
      <c r="AH5" s="306">
        <f t="shared" si="23"/>
        <v>33</v>
      </c>
      <c r="AI5" s="306">
        <f t="shared" si="23"/>
        <v>34</v>
      </c>
      <c r="AJ5" s="306">
        <f t="shared" si="23"/>
        <v>35</v>
      </c>
      <c r="AK5" s="306">
        <f t="shared" si="23"/>
        <v>36</v>
      </c>
      <c r="AL5" s="306">
        <f t="shared" si="23"/>
        <v>37</v>
      </c>
      <c r="AM5" s="306">
        <f t="shared" si="23"/>
        <v>38</v>
      </c>
      <c r="AN5" s="306">
        <f t="shared" si="23"/>
        <v>39</v>
      </c>
      <c r="AO5" s="306">
        <f t="shared" si="23"/>
        <v>40</v>
      </c>
      <c r="AP5" s="306">
        <f t="shared" si="23"/>
        <v>41</v>
      </c>
      <c r="AQ5" s="306">
        <f t="shared" si="23"/>
        <v>42</v>
      </c>
      <c r="AR5" s="306">
        <f t="shared" si="23"/>
        <v>43</v>
      </c>
      <c r="AS5" s="306">
        <f t="shared" si="23"/>
        <v>44</v>
      </c>
      <c r="AT5" s="306">
        <f t="shared" si="23"/>
        <v>45</v>
      </c>
      <c r="AU5" s="306">
        <f t="shared" si="23"/>
        <v>46</v>
      </c>
      <c r="AV5" s="306">
        <f t="shared" si="23"/>
        <v>47</v>
      </c>
      <c r="AW5" s="306">
        <f t="shared" si="23"/>
        <v>48</v>
      </c>
      <c r="AX5" s="306">
        <f t="shared" si="23"/>
        <v>49</v>
      </c>
      <c r="AY5" s="306">
        <f t="shared" si="23"/>
        <v>50</v>
      </c>
      <c r="AZ5" s="306">
        <f t="shared" si="23"/>
        <v>51</v>
      </c>
      <c r="BA5" s="306">
        <f t="shared" si="23"/>
        <v>52</v>
      </c>
      <c r="BB5" s="306">
        <f t="shared" si="23"/>
        <v>53</v>
      </c>
      <c r="BC5" s="306">
        <f t="shared" si="23"/>
        <v>54</v>
      </c>
      <c r="BD5" s="306">
        <f t="shared" si="23"/>
        <v>55</v>
      </c>
      <c r="BE5" s="306">
        <f t="shared" si="23"/>
        <v>56</v>
      </c>
      <c r="BF5" s="306">
        <f t="shared" si="23"/>
        <v>57</v>
      </c>
      <c r="BG5" s="306">
        <f t="shared" si="23"/>
        <v>58</v>
      </c>
      <c r="BH5" s="306" t="str">
        <f t="shared" si="23"/>
        <v/>
      </c>
      <c r="BI5" s="306" t="str">
        <f t="shared" si="23"/>
        <v/>
      </c>
      <c r="BJ5" s="306" t="str">
        <f t="shared" si="23"/>
        <v/>
      </c>
      <c r="BK5" s="306" t="str">
        <f t="shared" si="23"/>
        <v/>
      </c>
      <c r="BL5" s="306" t="str">
        <f t="shared" si="23"/>
        <v/>
      </c>
      <c r="BM5" s="306" t="str">
        <f t="shared" si="23"/>
        <v/>
      </c>
      <c r="BN5" s="306" t="str">
        <f t="shared" si="23"/>
        <v/>
      </c>
      <c r="BO5" s="306" t="str">
        <f t="shared" si="23"/>
        <v/>
      </c>
      <c r="BP5" s="306" t="str">
        <f t="shared" si="23"/>
        <v/>
      </c>
      <c r="BQ5" s="306" t="str">
        <f t="shared" si="23"/>
        <v/>
      </c>
      <c r="BR5" s="306" t="str">
        <f t="shared" ref="BR5:BX5" si="24">IF(BR$3="","",IF(BQ5="","",BQ5+1))</f>
        <v/>
      </c>
      <c r="BS5" s="306" t="str">
        <f t="shared" si="24"/>
        <v/>
      </c>
      <c r="BT5" s="306" t="str">
        <f t="shared" si="24"/>
        <v/>
      </c>
      <c r="BU5" s="306" t="str">
        <f t="shared" si="24"/>
        <v/>
      </c>
      <c r="BV5" s="306" t="str">
        <f t="shared" si="24"/>
        <v/>
      </c>
      <c r="BW5" s="306" t="str">
        <f t="shared" si="24"/>
        <v/>
      </c>
      <c r="BX5" s="306" t="str">
        <f t="shared" si="24"/>
        <v/>
      </c>
    </row>
    <row r="6" spans="1:76">
      <c r="A6" s="48"/>
      <c r="B6" s="46" t="str">
        <f>IF(入力シート!D22="","",入力シート!D22)</f>
        <v>第二子</v>
      </c>
      <c r="C6" s="48"/>
      <c r="D6" s="306">
        <f>入力シート!O22</f>
        <v>1</v>
      </c>
      <c r="E6" s="306">
        <f>IF(E$3="","",IF(D6="","",D6+1))</f>
        <v>2</v>
      </c>
      <c r="F6" s="306">
        <f t="shared" ref="F6:BQ6" si="25">IF(F$3="","",IF(E6="","",E6+1))</f>
        <v>3</v>
      </c>
      <c r="G6" s="306">
        <f t="shared" si="25"/>
        <v>4</v>
      </c>
      <c r="H6" s="306">
        <f t="shared" si="25"/>
        <v>5</v>
      </c>
      <c r="I6" s="306">
        <f t="shared" si="25"/>
        <v>6</v>
      </c>
      <c r="J6" s="306">
        <f t="shared" si="25"/>
        <v>7</v>
      </c>
      <c r="K6" s="306">
        <f t="shared" si="25"/>
        <v>8</v>
      </c>
      <c r="L6" s="306">
        <f t="shared" si="25"/>
        <v>9</v>
      </c>
      <c r="M6" s="306">
        <f t="shared" si="25"/>
        <v>10</v>
      </c>
      <c r="N6" s="306">
        <f t="shared" si="25"/>
        <v>11</v>
      </c>
      <c r="O6" s="306">
        <f t="shared" si="25"/>
        <v>12</v>
      </c>
      <c r="P6" s="306">
        <f t="shared" si="25"/>
        <v>13</v>
      </c>
      <c r="Q6" s="306">
        <f t="shared" si="25"/>
        <v>14</v>
      </c>
      <c r="R6" s="306">
        <f t="shared" si="25"/>
        <v>15</v>
      </c>
      <c r="S6" s="306">
        <f t="shared" si="25"/>
        <v>16</v>
      </c>
      <c r="T6" s="306">
        <f t="shared" si="25"/>
        <v>17</v>
      </c>
      <c r="U6" s="306">
        <f t="shared" si="25"/>
        <v>18</v>
      </c>
      <c r="V6" s="306">
        <f t="shared" si="25"/>
        <v>19</v>
      </c>
      <c r="W6" s="306">
        <f t="shared" si="25"/>
        <v>20</v>
      </c>
      <c r="X6" s="306">
        <f t="shared" si="25"/>
        <v>21</v>
      </c>
      <c r="Y6" s="306">
        <f t="shared" si="25"/>
        <v>22</v>
      </c>
      <c r="Z6" s="306">
        <f t="shared" si="25"/>
        <v>23</v>
      </c>
      <c r="AA6" s="306">
        <f t="shared" si="25"/>
        <v>24</v>
      </c>
      <c r="AB6" s="306">
        <f t="shared" si="25"/>
        <v>25</v>
      </c>
      <c r="AC6" s="306">
        <f t="shared" si="25"/>
        <v>26</v>
      </c>
      <c r="AD6" s="306">
        <f t="shared" si="25"/>
        <v>27</v>
      </c>
      <c r="AE6" s="306">
        <f t="shared" si="25"/>
        <v>28</v>
      </c>
      <c r="AF6" s="306">
        <f t="shared" si="25"/>
        <v>29</v>
      </c>
      <c r="AG6" s="306">
        <f t="shared" si="25"/>
        <v>30</v>
      </c>
      <c r="AH6" s="306">
        <f t="shared" si="25"/>
        <v>31</v>
      </c>
      <c r="AI6" s="306">
        <f t="shared" si="25"/>
        <v>32</v>
      </c>
      <c r="AJ6" s="306">
        <f t="shared" si="25"/>
        <v>33</v>
      </c>
      <c r="AK6" s="306">
        <f t="shared" si="25"/>
        <v>34</v>
      </c>
      <c r="AL6" s="306">
        <f t="shared" si="25"/>
        <v>35</v>
      </c>
      <c r="AM6" s="306">
        <f t="shared" si="25"/>
        <v>36</v>
      </c>
      <c r="AN6" s="306">
        <f t="shared" si="25"/>
        <v>37</v>
      </c>
      <c r="AO6" s="306">
        <f t="shared" si="25"/>
        <v>38</v>
      </c>
      <c r="AP6" s="306">
        <f t="shared" si="25"/>
        <v>39</v>
      </c>
      <c r="AQ6" s="306">
        <f t="shared" si="25"/>
        <v>40</v>
      </c>
      <c r="AR6" s="306">
        <f t="shared" si="25"/>
        <v>41</v>
      </c>
      <c r="AS6" s="306">
        <f t="shared" si="25"/>
        <v>42</v>
      </c>
      <c r="AT6" s="306">
        <f t="shared" si="25"/>
        <v>43</v>
      </c>
      <c r="AU6" s="306">
        <f t="shared" si="25"/>
        <v>44</v>
      </c>
      <c r="AV6" s="306">
        <f t="shared" si="25"/>
        <v>45</v>
      </c>
      <c r="AW6" s="306">
        <f t="shared" si="25"/>
        <v>46</v>
      </c>
      <c r="AX6" s="306">
        <f t="shared" si="25"/>
        <v>47</v>
      </c>
      <c r="AY6" s="306">
        <f t="shared" si="25"/>
        <v>48</v>
      </c>
      <c r="AZ6" s="306">
        <f t="shared" si="25"/>
        <v>49</v>
      </c>
      <c r="BA6" s="306">
        <f t="shared" si="25"/>
        <v>50</v>
      </c>
      <c r="BB6" s="306">
        <f t="shared" si="25"/>
        <v>51</v>
      </c>
      <c r="BC6" s="306">
        <f t="shared" si="25"/>
        <v>52</v>
      </c>
      <c r="BD6" s="306">
        <f t="shared" si="25"/>
        <v>53</v>
      </c>
      <c r="BE6" s="306">
        <f t="shared" si="25"/>
        <v>54</v>
      </c>
      <c r="BF6" s="306">
        <f t="shared" si="25"/>
        <v>55</v>
      </c>
      <c r="BG6" s="306">
        <f t="shared" si="25"/>
        <v>56</v>
      </c>
      <c r="BH6" s="306" t="str">
        <f t="shared" si="25"/>
        <v/>
      </c>
      <c r="BI6" s="306" t="str">
        <f t="shared" si="25"/>
        <v/>
      </c>
      <c r="BJ6" s="306" t="str">
        <f t="shared" si="25"/>
        <v/>
      </c>
      <c r="BK6" s="306" t="str">
        <f t="shared" si="25"/>
        <v/>
      </c>
      <c r="BL6" s="306" t="str">
        <f t="shared" si="25"/>
        <v/>
      </c>
      <c r="BM6" s="306" t="str">
        <f t="shared" si="25"/>
        <v/>
      </c>
      <c r="BN6" s="306" t="str">
        <f t="shared" si="25"/>
        <v/>
      </c>
      <c r="BO6" s="306" t="str">
        <f t="shared" si="25"/>
        <v/>
      </c>
      <c r="BP6" s="306" t="str">
        <f t="shared" si="25"/>
        <v/>
      </c>
      <c r="BQ6" s="306" t="str">
        <f t="shared" si="25"/>
        <v/>
      </c>
      <c r="BR6" s="306" t="str">
        <f t="shared" ref="BR6:BX6" si="26">IF(BR$3="","",IF(BQ6="","",BQ6+1))</f>
        <v/>
      </c>
      <c r="BS6" s="306" t="str">
        <f t="shared" si="26"/>
        <v/>
      </c>
      <c r="BT6" s="306" t="str">
        <f t="shared" si="26"/>
        <v/>
      </c>
      <c r="BU6" s="306" t="str">
        <f t="shared" si="26"/>
        <v/>
      </c>
      <c r="BV6" s="306" t="str">
        <f t="shared" si="26"/>
        <v/>
      </c>
      <c r="BW6" s="306" t="str">
        <f t="shared" si="26"/>
        <v/>
      </c>
      <c r="BX6" s="306" t="str">
        <f t="shared" si="26"/>
        <v/>
      </c>
    </row>
    <row r="7" spans="1:76">
      <c r="A7" s="49"/>
      <c r="B7" s="46" t="str">
        <f>IF(入力シート!D23="","",入力シート!D23)</f>
        <v/>
      </c>
      <c r="C7" s="49"/>
      <c r="D7" s="47" t="str">
        <f>入力シート!O23</f>
        <v/>
      </c>
      <c r="E7" s="306" t="str">
        <f>IF(E$3="","",IF(D7="","",D7+1))</f>
        <v/>
      </c>
      <c r="F7" s="306" t="str">
        <f t="shared" ref="F7:BQ8" si="27">IF(F$3="","",IF(E7="","",E7+1))</f>
        <v/>
      </c>
      <c r="G7" s="306" t="str">
        <f t="shared" si="27"/>
        <v/>
      </c>
      <c r="H7" s="306" t="str">
        <f t="shared" si="27"/>
        <v/>
      </c>
      <c r="I7" s="306" t="str">
        <f t="shared" si="27"/>
        <v/>
      </c>
      <c r="J7" s="306" t="str">
        <f t="shared" si="27"/>
        <v/>
      </c>
      <c r="K7" s="306" t="str">
        <f t="shared" si="27"/>
        <v/>
      </c>
      <c r="L7" s="306" t="str">
        <f t="shared" si="27"/>
        <v/>
      </c>
      <c r="M7" s="306" t="str">
        <f t="shared" si="27"/>
        <v/>
      </c>
      <c r="N7" s="306" t="str">
        <f t="shared" si="27"/>
        <v/>
      </c>
      <c r="O7" s="306" t="str">
        <f t="shared" si="27"/>
        <v/>
      </c>
      <c r="P7" s="306" t="str">
        <f t="shared" si="27"/>
        <v/>
      </c>
      <c r="Q7" s="306" t="str">
        <f t="shared" si="27"/>
        <v/>
      </c>
      <c r="R7" s="306" t="str">
        <f t="shared" si="27"/>
        <v/>
      </c>
      <c r="S7" s="306" t="str">
        <f t="shared" si="27"/>
        <v/>
      </c>
      <c r="T7" s="306" t="str">
        <f t="shared" si="27"/>
        <v/>
      </c>
      <c r="U7" s="306" t="str">
        <f t="shared" si="27"/>
        <v/>
      </c>
      <c r="V7" s="306" t="str">
        <f t="shared" si="27"/>
        <v/>
      </c>
      <c r="W7" s="306" t="str">
        <f t="shared" si="27"/>
        <v/>
      </c>
      <c r="X7" s="306" t="str">
        <f t="shared" si="27"/>
        <v/>
      </c>
      <c r="Y7" s="306" t="str">
        <f t="shared" si="27"/>
        <v/>
      </c>
      <c r="Z7" s="306" t="str">
        <f t="shared" si="27"/>
        <v/>
      </c>
      <c r="AA7" s="306" t="str">
        <f t="shared" si="27"/>
        <v/>
      </c>
      <c r="AB7" s="306" t="str">
        <f t="shared" si="27"/>
        <v/>
      </c>
      <c r="AC7" s="306" t="str">
        <f t="shared" si="27"/>
        <v/>
      </c>
      <c r="AD7" s="306" t="str">
        <f t="shared" si="27"/>
        <v/>
      </c>
      <c r="AE7" s="306" t="str">
        <f t="shared" si="27"/>
        <v/>
      </c>
      <c r="AF7" s="306" t="str">
        <f t="shared" si="27"/>
        <v/>
      </c>
      <c r="AG7" s="306" t="str">
        <f t="shared" si="27"/>
        <v/>
      </c>
      <c r="AH7" s="306" t="str">
        <f t="shared" si="27"/>
        <v/>
      </c>
      <c r="AI7" s="306" t="str">
        <f t="shared" si="27"/>
        <v/>
      </c>
      <c r="AJ7" s="306" t="str">
        <f t="shared" si="27"/>
        <v/>
      </c>
      <c r="AK7" s="306" t="str">
        <f t="shared" si="27"/>
        <v/>
      </c>
      <c r="AL7" s="306" t="str">
        <f t="shared" si="27"/>
        <v/>
      </c>
      <c r="AM7" s="306" t="str">
        <f t="shared" si="27"/>
        <v/>
      </c>
      <c r="AN7" s="306" t="str">
        <f t="shared" si="27"/>
        <v/>
      </c>
      <c r="AO7" s="306" t="str">
        <f t="shared" si="27"/>
        <v/>
      </c>
      <c r="AP7" s="306" t="str">
        <f t="shared" si="27"/>
        <v/>
      </c>
      <c r="AQ7" s="306" t="str">
        <f t="shared" si="27"/>
        <v/>
      </c>
      <c r="AR7" s="306" t="str">
        <f t="shared" si="27"/>
        <v/>
      </c>
      <c r="AS7" s="306" t="str">
        <f t="shared" si="27"/>
        <v/>
      </c>
      <c r="AT7" s="306" t="str">
        <f t="shared" si="27"/>
        <v/>
      </c>
      <c r="AU7" s="306" t="str">
        <f t="shared" si="27"/>
        <v/>
      </c>
      <c r="AV7" s="306" t="str">
        <f t="shared" si="27"/>
        <v/>
      </c>
      <c r="AW7" s="306" t="str">
        <f t="shared" si="27"/>
        <v/>
      </c>
      <c r="AX7" s="306" t="str">
        <f t="shared" si="27"/>
        <v/>
      </c>
      <c r="AY7" s="306" t="str">
        <f t="shared" si="27"/>
        <v/>
      </c>
      <c r="AZ7" s="306" t="str">
        <f t="shared" si="27"/>
        <v/>
      </c>
      <c r="BA7" s="306" t="str">
        <f t="shared" si="27"/>
        <v/>
      </c>
      <c r="BB7" s="306" t="str">
        <f t="shared" si="27"/>
        <v/>
      </c>
      <c r="BC7" s="306" t="str">
        <f t="shared" si="27"/>
        <v/>
      </c>
      <c r="BD7" s="306" t="str">
        <f t="shared" si="27"/>
        <v/>
      </c>
      <c r="BE7" s="306" t="str">
        <f t="shared" si="27"/>
        <v/>
      </c>
      <c r="BF7" s="306" t="str">
        <f t="shared" si="27"/>
        <v/>
      </c>
      <c r="BG7" s="306" t="str">
        <f t="shared" si="27"/>
        <v/>
      </c>
      <c r="BH7" s="306" t="str">
        <f t="shared" si="27"/>
        <v/>
      </c>
      <c r="BI7" s="306" t="str">
        <f t="shared" si="27"/>
        <v/>
      </c>
      <c r="BJ7" s="306" t="str">
        <f t="shared" si="27"/>
        <v/>
      </c>
      <c r="BK7" s="306" t="str">
        <f t="shared" si="27"/>
        <v/>
      </c>
      <c r="BL7" s="306" t="str">
        <f t="shared" si="27"/>
        <v/>
      </c>
      <c r="BM7" s="306" t="str">
        <f t="shared" si="27"/>
        <v/>
      </c>
      <c r="BN7" s="306" t="str">
        <f t="shared" si="27"/>
        <v/>
      </c>
      <c r="BO7" s="306" t="str">
        <f t="shared" si="27"/>
        <v/>
      </c>
      <c r="BP7" s="306" t="str">
        <f t="shared" si="27"/>
        <v/>
      </c>
      <c r="BQ7" s="306" t="str">
        <f t="shared" si="27"/>
        <v/>
      </c>
      <c r="BR7" s="306" t="str">
        <f t="shared" ref="BR7:BX8" si="28">IF(BR$3="","",IF(BQ7="","",BQ7+1))</f>
        <v/>
      </c>
      <c r="BS7" s="306" t="str">
        <f t="shared" si="28"/>
        <v/>
      </c>
      <c r="BT7" s="306" t="str">
        <f t="shared" si="28"/>
        <v/>
      </c>
      <c r="BU7" s="306" t="str">
        <f t="shared" si="28"/>
        <v/>
      </c>
      <c r="BV7" s="306" t="str">
        <f t="shared" si="28"/>
        <v/>
      </c>
      <c r="BW7" s="306" t="str">
        <f t="shared" si="28"/>
        <v/>
      </c>
      <c r="BX7" s="306" t="str">
        <f t="shared" si="28"/>
        <v/>
      </c>
    </row>
    <row r="8" spans="1:76">
      <c r="A8" s="49"/>
      <c r="B8" s="46" t="str">
        <f>IF(入力シート!D24="","",入力シート!D24)</f>
        <v/>
      </c>
      <c r="C8" s="49"/>
      <c r="D8" s="47" t="str">
        <f>入力シート!O24</f>
        <v/>
      </c>
      <c r="E8" s="306" t="str">
        <f>IF(E$3="","",IF(D8="","",D8+1))</f>
        <v/>
      </c>
      <c r="F8" s="306" t="str">
        <f t="shared" si="27"/>
        <v/>
      </c>
      <c r="G8" s="306" t="str">
        <f t="shared" si="27"/>
        <v/>
      </c>
      <c r="H8" s="306" t="str">
        <f t="shared" si="27"/>
        <v/>
      </c>
      <c r="I8" s="306" t="str">
        <f t="shared" si="27"/>
        <v/>
      </c>
      <c r="J8" s="306" t="str">
        <f t="shared" si="27"/>
        <v/>
      </c>
      <c r="K8" s="306" t="str">
        <f t="shared" si="27"/>
        <v/>
      </c>
      <c r="L8" s="306" t="str">
        <f t="shared" si="27"/>
        <v/>
      </c>
      <c r="M8" s="306" t="str">
        <f t="shared" si="27"/>
        <v/>
      </c>
      <c r="N8" s="306" t="str">
        <f t="shared" si="27"/>
        <v/>
      </c>
      <c r="O8" s="306" t="str">
        <f t="shared" si="27"/>
        <v/>
      </c>
      <c r="P8" s="306" t="str">
        <f t="shared" si="27"/>
        <v/>
      </c>
      <c r="Q8" s="306" t="str">
        <f t="shared" si="27"/>
        <v/>
      </c>
      <c r="R8" s="306" t="str">
        <f t="shared" si="27"/>
        <v/>
      </c>
      <c r="S8" s="306" t="str">
        <f t="shared" si="27"/>
        <v/>
      </c>
      <c r="T8" s="306" t="str">
        <f t="shared" si="27"/>
        <v/>
      </c>
      <c r="U8" s="306" t="str">
        <f t="shared" si="27"/>
        <v/>
      </c>
      <c r="V8" s="306" t="str">
        <f t="shared" si="27"/>
        <v/>
      </c>
      <c r="W8" s="306" t="str">
        <f t="shared" si="27"/>
        <v/>
      </c>
      <c r="X8" s="306" t="str">
        <f t="shared" si="27"/>
        <v/>
      </c>
      <c r="Y8" s="306" t="str">
        <f t="shared" si="27"/>
        <v/>
      </c>
      <c r="Z8" s="306" t="str">
        <f t="shared" si="27"/>
        <v/>
      </c>
      <c r="AA8" s="306" t="str">
        <f t="shared" si="27"/>
        <v/>
      </c>
      <c r="AB8" s="306" t="str">
        <f t="shared" si="27"/>
        <v/>
      </c>
      <c r="AC8" s="306" t="str">
        <f t="shared" si="27"/>
        <v/>
      </c>
      <c r="AD8" s="306" t="str">
        <f t="shared" si="27"/>
        <v/>
      </c>
      <c r="AE8" s="306" t="str">
        <f t="shared" si="27"/>
        <v/>
      </c>
      <c r="AF8" s="306" t="str">
        <f t="shared" si="27"/>
        <v/>
      </c>
      <c r="AG8" s="306" t="str">
        <f t="shared" si="27"/>
        <v/>
      </c>
      <c r="AH8" s="306" t="str">
        <f t="shared" si="27"/>
        <v/>
      </c>
      <c r="AI8" s="306" t="str">
        <f t="shared" si="27"/>
        <v/>
      </c>
      <c r="AJ8" s="306" t="str">
        <f t="shared" si="27"/>
        <v/>
      </c>
      <c r="AK8" s="306" t="str">
        <f t="shared" si="27"/>
        <v/>
      </c>
      <c r="AL8" s="306" t="str">
        <f t="shared" si="27"/>
        <v/>
      </c>
      <c r="AM8" s="306" t="str">
        <f t="shared" si="27"/>
        <v/>
      </c>
      <c r="AN8" s="306" t="str">
        <f t="shared" si="27"/>
        <v/>
      </c>
      <c r="AO8" s="306" t="str">
        <f t="shared" si="27"/>
        <v/>
      </c>
      <c r="AP8" s="306" t="str">
        <f t="shared" si="27"/>
        <v/>
      </c>
      <c r="AQ8" s="306" t="str">
        <f t="shared" si="27"/>
        <v/>
      </c>
      <c r="AR8" s="306" t="str">
        <f t="shared" si="27"/>
        <v/>
      </c>
      <c r="AS8" s="306" t="str">
        <f t="shared" si="27"/>
        <v/>
      </c>
      <c r="AT8" s="306" t="str">
        <f t="shared" si="27"/>
        <v/>
      </c>
      <c r="AU8" s="306" t="str">
        <f t="shared" si="27"/>
        <v/>
      </c>
      <c r="AV8" s="306" t="str">
        <f t="shared" si="27"/>
        <v/>
      </c>
      <c r="AW8" s="306" t="str">
        <f t="shared" si="27"/>
        <v/>
      </c>
      <c r="AX8" s="306" t="str">
        <f t="shared" si="27"/>
        <v/>
      </c>
      <c r="AY8" s="306" t="str">
        <f t="shared" si="27"/>
        <v/>
      </c>
      <c r="AZ8" s="306" t="str">
        <f t="shared" si="27"/>
        <v/>
      </c>
      <c r="BA8" s="306" t="str">
        <f t="shared" si="27"/>
        <v/>
      </c>
      <c r="BB8" s="306" t="str">
        <f t="shared" si="27"/>
        <v/>
      </c>
      <c r="BC8" s="306" t="str">
        <f t="shared" si="27"/>
        <v/>
      </c>
      <c r="BD8" s="306" t="str">
        <f t="shared" si="27"/>
        <v/>
      </c>
      <c r="BE8" s="306" t="str">
        <f t="shared" si="27"/>
        <v/>
      </c>
      <c r="BF8" s="306" t="str">
        <f t="shared" si="27"/>
        <v/>
      </c>
      <c r="BG8" s="306" t="str">
        <f t="shared" si="27"/>
        <v/>
      </c>
      <c r="BH8" s="306" t="str">
        <f t="shared" si="27"/>
        <v/>
      </c>
      <c r="BI8" s="306" t="str">
        <f t="shared" si="27"/>
        <v/>
      </c>
      <c r="BJ8" s="306" t="str">
        <f t="shared" si="27"/>
        <v/>
      </c>
      <c r="BK8" s="306" t="str">
        <f t="shared" si="27"/>
        <v/>
      </c>
      <c r="BL8" s="306" t="str">
        <f t="shared" si="27"/>
        <v/>
      </c>
      <c r="BM8" s="306" t="str">
        <f t="shared" si="27"/>
        <v/>
      </c>
      <c r="BN8" s="306" t="str">
        <f t="shared" si="27"/>
        <v/>
      </c>
      <c r="BO8" s="306" t="str">
        <f t="shared" si="27"/>
        <v/>
      </c>
      <c r="BP8" s="306" t="str">
        <f t="shared" si="27"/>
        <v/>
      </c>
      <c r="BQ8" s="306" t="str">
        <f t="shared" si="27"/>
        <v/>
      </c>
      <c r="BR8" s="306" t="str">
        <f t="shared" si="28"/>
        <v/>
      </c>
      <c r="BS8" s="306" t="str">
        <f t="shared" si="28"/>
        <v/>
      </c>
      <c r="BT8" s="306" t="str">
        <f t="shared" si="28"/>
        <v/>
      </c>
      <c r="BU8" s="306" t="str">
        <f t="shared" si="28"/>
        <v/>
      </c>
      <c r="BV8" s="306" t="str">
        <f t="shared" si="28"/>
        <v/>
      </c>
      <c r="BW8" s="306" t="str">
        <f t="shared" si="28"/>
        <v/>
      </c>
      <c r="BX8" s="306"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676" t="s">
        <v>2</v>
      </c>
      <c r="B10" s="677"/>
      <c r="C10" s="50"/>
      <c r="D10" s="51">
        <f t="shared" ref="D10" si="29">SUM(D11:D16)</f>
        <v>740</v>
      </c>
      <c r="E10" s="51">
        <f>IF(E3="","",SUM(E11:E16))</f>
        <v>751.1</v>
      </c>
      <c r="F10" s="51">
        <f t="shared" ref="F10:BQ10" si="30">IF(F3="","",SUM(F11:F16))</f>
        <v>762.36649999999997</v>
      </c>
      <c r="G10" s="51">
        <f t="shared" si="30"/>
        <v>773.80199749999997</v>
      </c>
      <c r="H10" s="51">
        <f t="shared" si="30"/>
        <v>785.40902746250003</v>
      </c>
      <c r="I10" s="51">
        <f t="shared" si="30"/>
        <v>797.19016287443753</v>
      </c>
      <c r="J10" s="51">
        <f t="shared" si="30"/>
        <v>809.14801531755404</v>
      </c>
      <c r="K10" s="51">
        <f t="shared" si="30"/>
        <v>821.28523554731737</v>
      </c>
      <c r="L10" s="51">
        <f t="shared" si="30"/>
        <v>833.60451408052722</v>
      </c>
      <c r="M10" s="51">
        <f t="shared" si="30"/>
        <v>846.10858179173511</v>
      </c>
      <c r="N10" s="51">
        <f t="shared" si="30"/>
        <v>858.80021051861104</v>
      </c>
      <c r="O10" s="51">
        <f t="shared" si="30"/>
        <v>871.68221367639023</v>
      </c>
      <c r="P10" s="51">
        <f t="shared" si="30"/>
        <v>884.75744688153611</v>
      </c>
      <c r="Q10" s="51">
        <f t="shared" si="30"/>
        <v>898.02880858475919</v>
      </c>
      <c r="R10" s="51">
        <f t="shared" si="30"/>
        <v>911.49924071353053</v>
      </c>
      <c r="S10" s="51">
        <f t="shared" si="30"/>
        <v>925.17172932423341</v>
      </c>
      <c r="T10" s="51">
        <f t="shared" si="30"/>
        <v>939.04930526409692</v>
      </c>
      <c r="U10" s="51">
        <f t="shared" si="30"/>
        <v>953.13504484305827</v>
      </c>
      <c r="V10" s="51">
        <f t="shared" si="30"/>
        <v>967.43207051570425</v>
      </c>
      <c r="W10" s="51">
        <f t="shared" si="30"/>
        <v>981.94355157343966</v>
      </c>
      <c r="X10" s="51">
        <f t="shared" si="30"/>
        <v>996.67270484704136</v>
      </c>
      <c r="Y10" s="51">
        <f t="shared" si="30"/>
        <v>1011.6227954197469</v>
      </c>
      <c r="Z10" s="51">
        <f t="shared" si="30"/>
        <v>1026.7971373510431</v>
      </c>
      <c r="AA10" s="51">
        <f t="shared" si="30"/>
        <v>1042.1990944113088</v>
      </c>
      <c r="AB10" s="51">
        <f t="shared" si="30"/>
        <v>1057.8320808274784</v>
      </c>
      <c r="AC10" s="51">
        <f t="shared" si="30"/>
        <v>1800</v>
      </c>
      <c r="AD10" s="51">
        <f t="shared" si="30"/>
        <v>300</v>
      </c>
      <c r="AE10" s="51">
        <f t="shared" si="30"/>
        <v>300</v>
      </c>
      <c r="AF10" s="51">
        <f t="shared" si="30"/>
        <v>300</v>
      </c>
      <c r="AG10" s="51">
        <f t="shared" si="30"/>
        <v>300</v>
      </c>
      <c r="AH10" s="51">
        <f t="shared" si="30"/>
        <v>380</v>
      </c>
      <c r="AI10" s="51">
        <f t="shared" si="30"/>
        <v>380</v>
      </c>
      <c r="AJ10" s="51">
        <f t="shared" si="30"/>
        <v>380</v>
      </c>
      <c r="AK10" s="51">
        <f t="shared" si="30"/>
        <v>380</v>
      </c>
      <c r="AL10" s="51">
        <f t="shared" si="30"/>
        <v>380</v>
      </c>
      <c r="AM10" s="51">
        <f t="shared" si="30"/>
        <v>380</v>
      </c>
      <c r="AN10" s="51">
        <f t="shared" si="30"/>
        <v>380</v>
      </c>
      <c r="AO10" s="51">
        <f t="shared" si="30"/>
        <v>380</v>
      </c>
      <c r="AP10" s="51">
        <f t="shared" si="30"/>
        <v>380</v>
      </c>
      <c r="AQ10" s="51">
        <f t="shared" si="30"/>
        <v>380</v>
      </c>
      <c r="AR10" s="51">
        <f t="shared" si="30"/>
        <v>380</v>
      </c>
      <c r="AS10" s="51">
        <f t="shared" si="30"/>
        <v>380</v>
      </c>
      <c r="AT10" s="51">
        <f t="shared" si="30"/>
        <v>380</v>
      </c>
      <c r="AU10" s="51">
        <f t="shared" si="30"/>
        <v>380</v>
      </c>
      <c r="AV10" s="51">
        <f t="shared" si="30"/>
        <v>380</v>
      </c>
      <c r="AW10" s="51">
        <f t="shared" si="30"/>
        <v>380</v>
      </c>
      <c r="AX10" s="51">
        <f t="shared" si="30"/>
        <v>380</v>
      </c>
      <c r="AY10" s="51">
        <f t="shared" si="30"/>
        <v>380</v>
      </c>
      <c r="AZ10" s="51">
        <f t="shared" si="30"/>
        <v>380</v>
      </c>
      <c r="BA10" s="51">
        <f t="shared" si="30"/>
        <v>380</v>
      </c>
      <c r="BB10" s="51">
        <f t="shared" si="30"/>
        <v>380</v>
      </c>
      <c r="BC10" s="51">
        <f t="shared" si="30"/>
        <v>380</v>
      </c>
      <c r="BD10" s="51">
        <f t="shared" si="30"/>
        <v>380</v>
      </c>
      <c r="BE10" s="51">
        <f t="shared" si="30"/>
        <v>260</v>
      </c>
      <c r="BF10" s="51">
        <f t="shared" si="30"/>
        <v>260</v>
      </c>
      <c r="BG10" s="51">
        <f t="shared" si="30"/>
        <v>260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240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243.6</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247.25399999999999</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250.96280999999999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254.72725215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258.54816093224997</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262.42638334623371</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266.36277909642723</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270.35822078287362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274.41359409461671</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278.52979800603595</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282.70774497612649</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286.94836115076839</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291.25258656802993</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295.62137536655035</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300.05569599704859</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304.55653143700431</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309.12487940855937</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313.76175259968778</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318.4681788886831</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323.24520157201334</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328.09387959559353</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333.01528778952746</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338.0105171063704</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343.08067486296596</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35"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260</v>
      </c>
      <c r="AI14" s="58">
        <f>IF(AI3="","",HLOOKUP(AI2,入力シート!$C94:$BW101,8,0))</f>
        <v>260</v>
      </c>
      <c r="AJ14" s="58">
        <f>IF(AJ3="","",HLOOKUP(AJ2,入力シート!$C94:$BW101,8,0))</f>
        <v>260</v>
      </c>
      <c r="AK14" s="58">
        <f>IF(AK3="","",HLOOKUP(AK2,入力シート!$C94:$BW101,8,0))</f>
        <v>260</v>
      </c>
      <c r="AL14" s="58">
        <f>IF(AL3="","",HLOOKUP(AL2,入力シート!$C94:$BW101,8,0))</f>
        <v>260</v>
      </c>
      <c r="AM14" s="58">
        <f>IF(AM3="","",HLOOKUP(AM2,入力シート!$C94:$BW101,8,0))</f>
        <v>260</v>
      </c>
      <c r="AN14" s="58">
        <f>IF(AN3="","",HLOOKUP(AN2,入力シート!$C94:$BW101,8,0))</f>
        <v>260</v>
      </c>
      <c r="AO14" s="58">
        <f>IF(AO3="","",HLOOKUP(AO2,入力シート!$C94:$BW101,8,0))</f>
        <v>260</v>
      </c>
      <c r="AP14" s="58">
        <f>IF(AP3="","",HLOOKUP(AP2,入力シート!$C94:$BW101,8,0))</f>
        <v>260</v>
      </c>
      <c r="AQ14" s="58">
        <f>IF(AQ3="","",HLOOKUP(AQ2,入力シート!$C94:$BW101,8,0))</f>
        <v>260</v>
      </c>
      <c r="AR14" s="58">
        <f>IF(AR3="","",HLOOKUP(AR2,入力シート!$C94:$BW101,8,0))</f>
        <v>260</v>
      </c>
      <c r="AS14" s="58">
        <f>IF(AS3="","",HLOOKUP(AS2,入力シート!$C94:$BW101,8,0))</f>
        <v>260</v>
      </c>
      <c r="AT14" s="58">
        <f>IF(AT3="","",HLOOKUP(AT2,入力シート!$C94:$BW101,8,0))</f>
        <v>260</v>
      </c>
      <c r="AU14" s="58">
        <f>IF(AU3="","",HLOOKUP(AU2,入力シート!$C94:$BW101,8,0))</f>
        <v>260</v>
      </c>
      <c r="AV14" s="58">
        <f>IF(AV3="","",HLOOKUP(AV2,入力シート!$C94:$BW101,8,0))</f>
        <v>260</v>
      </c>
      <c r="AW14" s="58">
        <f>IF(AW3="","",HLOOKUP(AW2,入力シート!$C94:$BW101,8,0))</f>
        <v>260</v>
      </c>
      <c r="AX14" s="58">
        <f>IF(AX3="","",HLOOKUP(AX2,入力シート!$C94:$BW101,8,0))</f>
        <v>260</v>
      </c>
      <c r="AY14" s="58">
        <f>IF(AY3="","",HLOOKUP(AY2,入力シート!$C94:$BW101,8,0))</f>
        <v>260</v>
      </c>
      <c r="AZ14" s="58">
        <f>IF(AZ3="","",HLOOKUP(AZ2,入力シート!$C94:$BW101,8,0))</f>
        <v>260</v>
      </c>
      <c r="BA14" s="58">
        <f>IF(BA3="","",HLOOKUP(BA2,入力シート!$C94:$BW101,8,0))</f>
        <v>260</v>
      </c>
      <c r="BB14" s="58">
        <f>IF(BB3="","",HLOOKUP(BB2,入力シート!$C94:$BW101,8,0))</f>
        <v>260</v>
      </c>
      <c r="BC14" s="58">
        <f>IF(BC3="","",HLOOKUP(BC2,入力シート!$C94:$BW101,8,0))</f>
        <v>260</v>
      </c>
      <c r="BD14" s="58">
        <f>IF(BD3="","",HLOOKUP(BD2,入力シート!$C94:$BW101,8,0))</f>
        <v>260</v>
      </c>
      <c r="BE14" s="58">
        <f>IF(BE3="","",HLOOKUP(BE2,入力シート!$C94:$BW101,8,0))</f>
        <v>260</v>
      </c>
      <c r="BF14" s="58">
        <f>IF(BF3="","",HLOOKUP(BF2,入力シート!$C94:$BW101,8,0))</f>
        <v>260</v>
      </c>
      <c r="BG14" s="58">
        <f>IF(BG3="","",HLOOKUP(BG2,入力シート!$C94:$BW101,8,0))</f>
        <v>260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35"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120</v>
      </c>
      <c r="AI15" s="58">
        <f>IF(AI3="","",IF(VLOOKUP(AI2,'貯蓄 投資表'!$F4:$H86,3,0)&gt;AH32,0,VLOOKUP(AI2,'貯蓄 投資表'!$F4:$H86,3,0)))</f>
        <v>120</v>
      </c>
      <c r="AJ15" s="58">
        <f>IF(AJ3="","",IF(VLOOKUP(AJ2,'貯蓄 投資表'!$F4:$H86,3,0)&gt;AI32,0,VLOOKUP(AJ2,'貯蓄 投資表'!$F4:$H86,3,0)))</f>
        <v>120</v>
      </c>
      <c r="AK15" s="58">
        <f>IF(AK3="","",IF(VLOOKUP(AK2,'貯蓄 投資表'!$F4:$H86,3,0)&gt;AJ32,0,VLOOKUP(AK2,'貯蓄 投資表'!$F4:$H86,3,0)))</f>
        <v>120</v>
      </c>
      <c r="AL15" s="58">
        <f>IF(AL3="","",IF(VLOOKUP(AL2,'貯蓄 投資表'!$F4:$H86,3,0)&gt;AK32,0,VLOOKUP(AL2,'貯蓄 投資表'!$F4:$H86,3,0)))</f>
        <v>120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0</v>
      </c>
      <c r="BF15" s="58">
        <f>IF(BF3="","",IF(VLOOKUP(BF2,'貯蓄 投資表'!$F4:$H86,3,0)&gt;BE32,0,VLOOKUP(BF2,'貯蓄 投資表'!$F4:$H86,3,0)))</f>
        <v>0</v>
      </c>
      <c r="BG15" s="58">
        <f>IF(BG3="","",IF(VLOOKUP(BG2,'貯蓄 投資表'!$F4:$H86,3,0)&gt;BF32,0,VLOOKUP(BG2,'貯蓄 投資表'!$F4:$H86,3,0)))</f>
        <v>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35"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674" t="s">
        <v>3</v>
      </c>
      <c r="B18" s="675"/>
      <c r="C18" s="63"/>
      <c r="D18" s="64">
        <f t="shared" ref="D18" si="32">SUM(D19:D26)</f>
        <v>563</v>
      </c>
      <c r="E18" s="64">
        <f>IF(E3="","",SUM(E19:E26))</f>
        <v>1249.5</v>
      </c>
      <c r="F18" s="64">
        <f t="shared" ref="F18:BQ18" si="33">IF(F3="","",SUM(F19:F26))</f>
        <v>631.00749999999994</v>
      </c>
      <c r="G18" s="64">
        <f t="shared" si="33"/>
        <v>642.5225375</v>
      </c>
      <c r="H18" s="64">
        <f t="shared" si="33"/>
        <v>644.04515018749998</v>
      </c>
      <c r="I18" s="64">
        <f t="shared" si="33"/>
        <v>655.57537593843745</v>
      </c>
      <c r="J18" s="64">
        <f t="shared" si="33"/>
        <v>657.11325281812969</v>
      </c>
      <c r="K18" s="64">
        <f t="shared" si="33"/>
        <v>658.65881908222036</v>
      </c>
      <c r="L18" s="64">
        <f t="shared" si="33"/>
        <v>960.21211317763141</v>
      </c>
      <c r="M18" s="64">
        <f t="shared" si="33"/>
        <v>676.77317374351969</v>
      </c>
      <c r="N18" s="64">
        <f t="shared" si="33"/>
        <v>678.34203961223716</v>
      </c>
      <c r="O18" s="64">
        <f t="shared" si="33"/>
        <v>711.91874981029832</v>
      </c>
      <c r="P18" s="64">
        <f t="shared" si="33"/>
        <v>713.50334355934979</v>
      </c>
      <c r="Q18" s="64">
        <f t="shared" si="33"/>
        <v>715.09586027714658</v>
      </c>
      <c r="R18" s="64">
        <f t="shared" si="33"/>
        <v>716.69633957853239</v>
      </c>
      <c r="S18" s="64">
        <f t="shared" si="33"/>
        <v>1068.3048212764249</v>
      </c>
      <c r="T18" s="64">
        <f t="shared" si="33"/>
        <v>769.9213453828072</v>
      </c>
      <c r="U18" s="64">
        <f t="shared" si="33"/>
        <v>821.54595210972116</v>
      </c>
      <c r="V18" s="64">
        <f t="shared" si="33"/>
        <v>823.17868187026977</v>
      </c>
      <c r="W18" s="64">
        <f t="shared" si="33"/>
        <v>819.81957527962118</v>
      </c>
      <c r="X18" s="64">
        <f t="shared" si="33"/>
        <v>821.46867315601924</v>
      </c>
      <c r="Y18" s="64">
        <f t="shared" si="33"/>
        <v>718.12601652179933</v>
      </c>
      <c r="Z18" s="64">
        <f t="shared" si="33"/>
        <v>1019.7916466044082</v>
      </c>
      <c r="AA18" s="64">
        <f t="shared" si="33"/>
        <v>621.46560483743042</v>
      </c>
      <c r="AB18" s="64">
        <f t="shared" si="33"/>
        <v>623.14793286161751</v>
      </c>
      <c r="AC18" s="64">
        <f t="shared" si="33"/>
        <v>624.83867252592563</v>
      </c>
      <c r="AD18" s="64">
        <f t="shared" si="33"/>
        <v>578.53786588855519</v>
      </c>
      <c r="AE18" s="64">
        <f t="shared" si="33"/>
        <v>580.24555521799789</v>
      </c>
      <c r="AF18" s="64">
        <f t="shared" si="33"/>
        <v>581.96178299408791</v>
      </c>
      <c r="AG18" s="64">
        <f t="shared" si="33"/>
        <v>883.68659190905828</v>
      </c>
      <c r="AH18" s="64">
        <f t="shared" si="33"/>
        <v>515.73601989488179</v>
      </c>
      <c r="AI18" s="64">
        <f t="shared" si="33"/>
        <v>517.12969999435609</v>
      </c>
      <c r="AJ18" s="64">
        <f t="shared" si="33"/>
        <v>518.53034849432788</v>
      </c>
      <c r="AK18" s="64">
        <f t="shared" si="33"/>
        <v>519.93800023679955</v>
      </c>
      <c r="AL18" s="64">
        <f t="shared" si="33"/>
        <v>521.35269023798355</v>
      </c>
      <c r="AM18" s="64">
        <f t="shared" si="33"/>
        <v>522.77445368917347</v>
      </c>
      <c r="AN18" s="64">
        <f t="shared" si="33"/>
        <v>672.20332595761931</v>
      </c>
      <c r="AO18" s="64">
        <f t="shared" si="33"/>
        <v>373.63934258740738</v>
      </c>
      <c r="AP18" s="64">
        <f t="shared" si="33"/>
        <v>375.08253930034442</v>
      </c>
      <c r="AQ18" s="64">
        <f t="shared" si="33"/>
        <v>376.53295199684612</v>
      </c>
      <c r="AR18" s="64">
        <f t="shared" si="33"/>
        <v>377.99061675683038</v>
      </c>
      <c r="AS18" s="64">
        <f t="shared" si="33"/>
        <v>364.45556984061454</v>
      </c>
      <c r="AT18" s="64">
        <f t="shared" si="33"/>
        <v>365.92784768981761</v>
      </c>
      <c r="AU18" s="64">
        <f t="shared" si="33"/>
        <v>367.40748692826668</v>
      </c>
      <c r="AV18" s="64">
        <f t="shared" si="33"/>
        <v>368.89452436290799</v>
      </c>
      <c r="AW18" s="64">
        <f t="shared" si="33"/>
        <v>370.38899698472255</v>
      </c>
      <c r="AX18" s="64">
        <f t="shared" si="33"/>
        <v>371.89094196964618</v>
      </c>
      <c r="AY18" s="64">
        <f t="shared" si="33"/>
        <v>373.40039667949441</v>
      </c>
      <c r="AZ18" s="64">
        <f t="shared" si="33"/>
        <v>374.91739866289186</v>
      </c>
      <c r="BA18" s="64">
        <f t="shared" si="33"/>
        <v>376.44198565620633</v>
      </c>
      <c r="BB18" s="64">
        <f t="shared" si="33"/>
        <v>377.97419558448735</v>
      </c>
      <c r="BC18" s="64">
        <f t="shared" si="33"/>
        <v>379.51406656240977</v>
      </c>
      <c r="BD18" s="64">
        <f t="shared" si="33"/>
        <v>381.0616368952218</v>
      </c>
      <c r="BE18" s="64">
        <f t="shared" si="33"/>
        <v>382.61694507969793</v>
      </c>
      <c r="BF18" s="64">
        <f t="shared" si="33"/>
        <v>384.18002980509641</v>
      </c>
      <c r="BG18" s="64">
        <f t="shared" si="33"/>
        <v>385.75092995412189</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33" t="s">
        <v>9</v>
      </c>
      <c r="C19" s="66">
        <f>入力シート!L107</f>
        <v>5.0000000000000001E-3</v>
      </c>
      <c r="D19" s="67">
        <f>入力シート!F107</f>
        <v>300</v>
      </c>
      <c r="E19" s="67">
        <f>IF(E3="","",IF(ISERROR(VLOOKUP(E2,入力シート!$B109:$G112,5,0)),D19+(D19*入力シート!$L107),FV(入力シート!$L107,E2-$D2,,(VLOOKUP(E2,入力シート!$B109:$G112,5,0)*-1))))</f>
        <v>301.5</v>
      </c>
      <c r="F19" s="67">
        <f>IF(F3="","",IF(ISERROR(VLOOKUP(F2,入力シート!$B109:$G112,5,0)),E19+(E19*入力シート!$L107),FV(入力シート!$L107,F2-$D2,,(VLOOKUP(F2,入力シート!$B109:$G112,5,0)*-1))))</f>
        <v>303.00749999999999</v>
      </c>
      <c r="G19" s="67">
        <f>IF(G3="","",IF(ISERROR(VLOOKUP(G2,入力シート!$B109:$G112,5,0)),F19+(F19*入力シート!$L107),FV(入力シート!$L107,G2-$D2,,(VLOOKUP(G2,入力シート!$B109:$G112,5,0)*-1))))</f>
        <v>304.5225375</v>
      </c>
      <c r="H19" s="67">
        <f>IF(H3="","",IF(ISERROR(VLOOKUP(H2,入力シート!$B109:$G112,5,0)),G19+(G19*入力シート!$L107),FV(入力シート!$L107,H2-$D2,,(VLOOKUP(H2,入力シート!$B109:$G112,5,0)*-1))))</f>
        <v>306.04515018749998</v>
      </c>
      <c r="I19" s="67">
        <f>IF(I3="","",IF(ISERROR(VLOOKUP(I2,入力シート!$B109:$G112,5,0)),H19+(H19*入力シート!$L107),FV(入力シート!$L107,I2-$D2,,(VLOOKUP(I2,入力シート!$B109:$G112,5,0)*-1))))</f>
        <v>307.5753759384375</v>
      </c>
      <c r="J19" s="67">
        <f>IF(J3="","",IF(ISERROR(VLOOKUP(J2,入力シート!$B109:$G112,5,0)),I19+(I19*入力シート!$L107),FV(入力シート!$L107,J2-$D2,,(VLOOKUP(J2,入力シート!$B109:$G112,5,0)*-1))))</f>
        <v>309.11325281812969</v>
      </c>
      <c r="K19" s="67">
        <f>IF(K3="","",IF(ISERROR(VLOOKUP(K2,入力シート!$B109:$G112,5,0)),J19+(J19*入力シート!$L107),FV(入力シート!$L107,K2-$D2,,(VLOOKUP(K2,入力シート!$B109:$G112,5,0)*-1))))</f>
        <v>310.65881908222036</v>
      </c>
      <c r="L19" s="67">
        <f>IF(L3="","",IF(ISERROR(VLOOKUP(L2,入力シート!$B109:$G112,5,0)),K19+(K19*入力シート!$L107),FV(入力シート!$L107,L2-$D2,,(VLOOKUP(L2,入力シート!$B109:$G112,5,0)*-1))))</f>
        <v>312.21211317763147</v>
      </c>
      <c r="M19" s="67">
        <f>IF(M3="","",IF(ISERROR(VLOOKUP(M2,入力シート!$B109:$G112,5,0)),L19+(L19*入力シート!$L107),FV(入力シート!$L107,M2-$D2,,(VLOOKUP(M2,入力シート!$B109:$G112,5,0)*-1))))</f>
        <v>313.77317374351964</v>
      </c>
      <c r="N19" s="67">
        <f>IF(N3="","",IF(ISERROR(VLOOKUP(N2,入力シート!$B109:$G112,5,0)),M19+(M19*入力シート!$L107),FV(入力シート!$L107,N2-$D2,,(VLOOKUP(N2,入力シート!$B109:$G112,5,0)*-1))))</f>
        <v>315.34203961223722</v>
      </c>
      <c r="O19" s="67">
        <f>IF(O3="","",IF(ISERROR(VLOOKUP(O2,入力シート!$B109:$G112,5,0)),N19+(N19*入力シート!$L107),FV(入力シート!$L107,O2-$D2,,(VLOOKUP(O2,入力シート!$B109:$G112,5,0)*-1))))</f>
        <v>316.91874981029838</v>
      </c>
      <c r="P19" s="67">
        <f>IF(P3="","",IF(ISERROR(VLOOKUP(P2,入力シート!$B109:$G112,5,0)),O19+(O19*入力シート!$L107),FV(入力シート!$L107,P2-$D2,,(VLOOKUP(P2,入力シート!$B109:$G112,5,0)*-1))))</f>
        <v>318.50334355934984</v>
      </c>
      <c r="Q19" s="67">
        <f>IF(Q3="","",IF(ISERROR(VLOOKUP(Q2,入力シート!$B109:$G112,5,0)),P19+(P19*入力シート!$L107),FV(入力シート!$L107,Q2-$D2,,(VLOOKUP(Q2,入力シート!$B109:$G112,5,0)*-1))))</f>
        <v>320.09586027714658</v>
      </c>
      <c r="R19" s="67">
        <f>IF(R3="","",IF(ISERROR(VLOOKUP(R2,入力シート!$B109:$G112,5,0)),Q19+(Q19*入力シート!$L107),FV(入力シート!$L107,R2-$D2,,(VLOOKUP(R2,入力シート!$B109:$G112,5,0)*-1))))</f>
        <v>321.69633957853233</v>
      </c>
      <c r="S19" s="67">
        <f>IF(S3="","",IF(ISERROR(VLOOKUP(S2,入力シート!$B109:$G112,5,0)),R19+(R19*入力シート!$L107),FV(入力シート!$L107,S2-$D2,,(VLOOKUP(S2,入力シート!$B109:$G112,5,0)*-1))))</f>
        <v>323.304821276425</v>
      </c>
      <c r="T19" s="67">
        <f>IF(T3="","",IF(ISERROR(VLOOKUP(T2,入力シート!$B109:$G112,5,0)),S19+(S19*入力シート!$L107),FV(入力シート!$L107,T2-$D2,,(VLOOKUP(T2,入力シート!$B109:$G112,5,0)*-1))))</f>
        <v>324.92134538280715</v>
      </c>
      <c r="U19" s="67">
        <f>IF(U3="","",IF(ISERROR(VLOOKUP(U2,入力シート!$B109:$G112,5,0)),T19+(T19*入力シート!$L107),FV(入力シート!$L107,U2-$D2,,(VLOOKUP(U2,入力シート!$B109:$G112,5,0)*-1))))</f>
        <v>326.54595210972116</v>
      </c>
      <c r="V19" s="67">
        <f>IF(V3="","",IF(ISERROR(VLOOKUP(V2,入力シート!$B109:$G112,5,0)),U19+(U19*入力シート!$L107),FV(入力シート!$L107,V2-$D2,,(VLOOKUP(V2,入力シート!$B109:$G112,5,0)*-1))))</f>
        <v>328.17868187026977</v>
      </c>
      <c r="W19" s="67">
        <f>IF(W3="","",IF(ISERROR(VLOOKUP(W2,入力シート!$B109:$G112,5,0)),V19+(V19*入力シート!$L107),FV(入力シート!$L107,W2-$D2,,(VLOOKUP(W2,入力シート!$B109:$G112,5,0)*-1))))</f>
        <v>329.81957527962112</v>
      </c>
      <c r="X19" s="67">
        <f>IF(X3="","",IF(ISERROR(VLOOKUP(X2,入力シート!$B109:$G112,5,0)),W19+(W19*入力シート!$L107),FV(入力シート!$L107,X2-$D2,,(VLOOKUP(X2,入力シート!$B109:$G112,5,0)*-1))))</f>
        <v>331.46867315601924</v>
      </c>
      <c r="Y19" s="67">
        <f>IF(Y3="","",IF(ISERROR(VLOOKUP(Y2,入力シート!$B109:$G112,5,0)),X19+(X19*入力シート!$L107),FV(入力シート!$L107,Y2-$D2,,(VLOOKUP(Y2,入力シート!$B109:$G112,5,0)*-1))))</f>
        <v>333.12601652179933</v>
      </c>
      <c r="Z19" s="67">
        <f>IF(Z3="","",IF(ISERROR(VLOOKUP(Z2,入力シート!$B109:$G112,5,0)),Y19+(Y19*入力シート!$L107),FV(入力シート!$L107,Z2-$D2,,(VLOOKUP(Z2,入力シート!$B109:$G112,5,0)*-1))))</f>
        <v>334.7916466044083</v>
      </c>
      <c r="AA19" s="67">
        <f>IF(AA3="","",IF(ISERROR(VLOOKUP(AA2,入力シート!$B109:$G112,5,0)),Z19+(Z19*入力シート!$L107),FV(入力シート!$L107,AA2-$D2,,(VLOOKUP(AA2,入力シート!$B109:$G112,5,0)*-1))))</f>
        <v>336.46560483743036</v>
      </c>
      <c r="AB19" s="67">
        <f>IF(AB3="","",IF(ISERROR(VLOOKUP(AB2,入力シート!$B109:$G112,5,0)),AA19+(AA19*入力シート!$L107),FV(入力シート!$L107,AB2-$D2,,(VLOOKUP(AB2,入力シート!$B109:$G112,5,0)*-1))))</f>
        <v>338.14793286161751</v>
      </c>
      <c r="AC19" s="67">
        <f>IF(AC3="","",IF(ISERROR(VLOOKUP(AC2,入力シート!$B109:$G112,5,0)),AB19+(AB19*入力シート!$L107),FV(入力シート!$L107,AC2-$D2,,(VLOOKUP(AC2,入力シート!$B109:$G112,5,0)*-1))))</f>
        <v>339.83867252592557</v>
      </c>
      <c r="AD19" s="67">
        <f>IF(AD3="","",IF(ISERROR(VLOOKUP(AD2,入力シート!$B109:$G112,5,0)),AC19+(AC19*入力シート!$L107),FV(入力シート!$L107,AD2-$D2,,(VLOOKUP(AD2,入力シート!$B109:$G112,5,0)*-1))))</f>
        <v>341.53786588855519</v>
      </c>
      <c r="AE19" s="67">
        <f>IF(AE3="","",IF(ISERROR(VLOOKUP(AE2,入力シート!$B109:$G112,5,0)),AD19+(AD19*入力シート!$L107),FV(入力シート!$L107,AE2-$D2,,(VLOOKUP(AE2,入力シート!$B109:$G112,5,0)*-1))))</f>
        <v>343.24555521799795</v>
      </c>
      <c r="AF19" s="67">
        <f>IF(AF3="","",IF(ISERROR(VLOOKUP(AF2,入力シート!$B109:$G112,5,0)),AE19+(AE19*入力シート!$L107),FV(入力シート!$L107,AF2-$D2,,(VLOOKUP(AF2,入力シート!$B109:$G112,5,0)*-1))))</f>
        <v>344.96178299408791</v>
      </c>
      <c r="AG19" s="67">
        <f>IF(AG3="","",IF(ISERROR(VLOOKUP(AG2,入力シート!$B109:$G112,5,0)),AF19+(AF19*入力シート!$L107),FV(入力シート!$L107,AG2-$D2,,(VLOOKUP(AG2,入力シート!$B109:$G112,5,0)*-1))))</f>
        <v>346.68659190905834</v>
      </c>
      <c r="AH19" s="67">
        <f>IF(AH3="","",IF(ISERROR(VLOOKUP(AH2,入力シート!$B109:$G112,5,0)),AG19+(AG19*入力シート!$L107),FV(入力シート!$L107,AH2-$D2,,(VLOOKUP(AH2,入力シート!$B109:$G112,5,0)*-1))))</f>
        <v>278.73601989488174</v>
      </c>
      <c r="AI19" s="67">
        <f>IF(AI3="","",IF(ISERROR(VLOOKUP(AI2,入力シート!$B109:$G112,5,0)),AH19+(AH19*入力シート!$L107),FV(入力シート!$L107,AI2-$D2,,(VLOOKUP(AI2,入力シート!$B109:$G112,5,0)*-1))))</f>
        <v>280.12969999435614</v>
      </c>
      <c r="AJ19" s="67">
        <f>IF(AJ3="","",IF(ISERROR(VLOOKUP(AJ2,入力シート!$B109:$G112,5,0)),AI19+(AI19*入力シート!$L107),FV(入力シート!$L107,AJ2-$D2,,(VLOOKUP(AJ2,入力シート!$B109:$G112,5,0)*-1))))</f>
        <v>281.53034849432794</v>
      </c>
      <c r="AK19" s="67">
        <f>IF(AK3="","",IF(ISERROR(VLOOKUP(AK2,入力シート!$B109:$G112,5,0)),AJ19+(AJ19*入力シート!$L107),FV(入力シート!$L107,AK2-$D2,,(VLOOKUP(AK2,入力シート!$B109:$G112,5,0)*-1))))</f>
        <v>282.93800023679955</v>
      </c>
      <c r="AL19" s="67">
        <f>IF(AL3="","",IF(ISERROR(VLOOKUP(AL2,入力シート!$B109:$G112,5,0)),AK19+(AK19*入力シート!$L107),FV(入力シート!$L107,AL2-$D2,,(VLOOKUP(AL2,入力シート!$B109:$G112,5,0)*-1))))</f>
        <v>284.35269023798355</v>
      </c>
      <c r="AM19" s="67">
        <f>IF(AM3="","",IF(ISERROR(VLOOKUP(AM2,入力シート!$B109:$G112,5,0)),AL19+(AL19*入力シート!$L107),FV(入力シート!$L107,AM2-$D2,,(VLOOKUP(AM2,入力シート!$B109:$G112,5,0)*-1))))</f>
        <v>285.77445368917347</v>
      </c>
      <c r="AN19" s="67">
        <f>IF(AN3="","",IF(ISERROR(VLOOKUP(AN2,入力シート!$B109:$G112,5,0)),AM19+(AM19*入力シート!$L107),FV(入力シート!$L107,AN2-$D2,,(VLOOKUP(AN2,入力シート!$B109:$G112,5,0)*-1))))</f>
        <v>287.20332595761931</v>
      </c>
      <c r="AO19" s="67">
        <f>IF(AO3="","",IF(ISERROR(VLOOKUP(AO2,入力シート!$B109:$G112,5,0)),AN19+(AN19*入力シート!$L107),FV(入力シート!$L107,AO2-$D2,,(VLOOKUP(AO2,入力シート!$B109:$G112,5,0)*-1))))</f>
        <v>288.63934258740738</v>
      </c>
      <c r="AP19" s="67">
        <f>IF(AP3="","",IF(ISERROR(VLOOKUP(AP2,入力シート!$B109:$G112,5,0)),AO19+(AO19*入力シート!$L107),FV(入力シート!$L107,AP2-$D2,,(VLOOKUP(AP2,入力シート!$B109:$G112,5,0)*-1))))</f>
        <v>290.08253930034442</v>
      </c>
      <c r="AQ19" s="67">
        <f>IF(AQ3="","",IF(ISERROR(VLOOKUP(AQ2,入力シート!$B109:$G112,5,0)),AP19+(AP19*入力シート!$L107),FV(入力シート!$L107,AQ2-$D2,,(VLOOKUP(AQ2,入力シート!$B109:$G112,5,0)*-1))))</f>
        <v>291.53295199684612</v>
      </c>
      <c r="AR19" s="67">
        <f>IF(AR3="","",IF(ISERROR(VLOOKUP(AR2,入力シート!$B109:$G112,5,0)),AQ19+(AQ19*入力シート!$L107),FV(入力シート!$L107,AR2-$D2,,(VLOOKUP(AR2,入力シート!$B109:$G112,5,0)*-1))))</f>
        <v>292.99061675683038</v>
      </c>
      <c r="AS19" s="67">
        <f>IF(AS3="","",IF(ISERROR(VLOOKUP(AS2,入力シート!$B109:$G112,5,0)),AR19+(AR19*入力シート!$L107),FV(入力シート!$L107,AS2-$D2,,(VLOOKUP(AS2,入力シート!$B109:$G112,5,0)*-1))))</f>
        <v>294.45556984061454</v>
      </c>
      <c r="AT19" s="67">
        <f>IF(AT3="","",IF(ISERROR(VLOOKUP(AT2,入力シート!$B109:$G112,5,0)),AS19+(AS19*入力シート!$L107),FV(入力シート!$L107,AT2-$D2,,(VLOOKUP(AT2,入力シート!$B109:$G112,5,0)*-1))))</f>
        <v>295.92784768981761</v>
      </c>
      <c r="AU19" s="67">
        <f>IF(AU3="","",IF(ISERROR(VLOOKUP(AU2,入力シート!$B109:$G112,5,0)),AT19+(AT19*入力シート!$L107),FV(入力シート!$L107,AU2-$D2,,(VLOOKUP(AU2,入力シート!$B109:$G112,5,0)*-1))))</f>
        <v>297.40748692826668</v>
      </c>
      <c r="AV19" s="67">
        <f>IF(AV3="","",IF(ISERROR(VLOOKUP(AV2,入力シート!$B109:$G112,5,0)),AU19+(AU19*入力シート!$L107),FV(入力シート!$L107,AV2-$D2,,(VLOOKUP(AV2,入力シート!$B109:$G112,5,0)*-1))))</f>
        <v>298.89452436290799</v>
      </c>
      <c r="AW19" s="67">
        <f>IF(AW3="","",IF(ISERROR(VLOOKUP(AW2,入力シート!$B109:$G112,5,0)),AV19+(AV19*入力シート!$L107),FV(入力シート!$L107,AW2-$D2,,(VLOOKUP(AW2,入力シート!$B109:$G112,5,0)*-1))))</f>
        <v>300.38899698472255</v>
      </c>
      <c r="AX19" s="67">
        <f>IF(AX3="","",IF(ISERROR(VLOOKUP(AX2,入力シート!$B109:$G112,5,0)),AW19+(AW19*入力シート!$L107),FV(入力シート!$L107,AX2-$D2,,(VLOOKUP(AX2,入力シート!$B109:$G112,5,0)*-1))))</f>
        <v>301.89094196964618</v>
      </c>
      <c r="AY19" s="67">
        <f>IF(AY3="","",IF(ISERROR(VLOOKUP(AY2,入力シート!$B109:$G112,5,0)),AX19+(AX19*入力シート!$L107),FV(入力シート!$L107,AY2-$D2,,(VLOOKUP(AY2,入力シート!$B109:$G112,5,0)*-1))))</f>
        <v>303.40039667949441</v>
      </c>
      <c r="AZ19" s="67">
        <f>IF(AZ3="","",IF(ISERROR(VLOOKUP(AZ2,入力シート!$B109:$G112,5,0)),AY19+(AY19*入力シート!$L107),FV(入力シート!$L107,AZ2-$D2,,(VLOOKUP(AZ2,入力シート!$B109:$G112,5,0)*-1))))</f>
        <v>304.91739866289186</v>
      </c>
      <c r="BA19" s="67">
        <f>IF(BA3="","",IF(ISERROR(VLOOKUP(BA2,入力シート!$B109:$G112,5,0)),AZ19+(AZ19*入力シート!$L107),FV(入力シート!$L107,BA2-$D2,,(VLOOKUP(BA2,入力シート!$B109:$G112,5,0)*-1))))</f>
        <v>306.44198565620633</v>
      </c>
      <c r="BB19" s="67">
        <f>IF(BB3="","",IF(ISERROR(VLOOKUP(BB2,入力シート!$B109:$G112,5,0)),BA19+(BA19*入力シート!$L107),FV(入力シート!$L107,BB2-$D2,,(VLOOKUP(BB2,入力シート!$B109:$G112,5,0)*-1))))</f>
        <v>307.97419558448735</v>
      </c>
      <c r="BC19" s="67">
        <f>IF(BC3="","",IF(ISERROR(VLOOKUP(BC2,入力シート!$B109:$G112,5,0)),BB19+(BB19*入力シート!$L107),FV(入力シート!$L107,BC2-$D2,,(VLOOKUP(BC2,入力シート!$B109:$G112,5,0)*-1))))</f>
        <v>309.51406656240977</v>
      </c>
      <c r="BD19" s="67">
        <f>IF(BD3="","",IF(ISERROR(VLOOKUP(BD2,入力シート!$B109:$G112,5,0)),BC19+(BC19*入力シート!$L107),FV(入力シート!$L107,BD2-$D2,,(VLOOKUP(BD2,入力シート!$B109:$G112,5,0)*-1))))</f>
        <v>311.0616368952218</v>
      </c>
      <c r="BE19" s="67">
        <f>IF(BE3="","",IF(ISERROR(VLOOKUP(BE2,入力シート!$B109:$G112,5,0)),BD19+(BD19*入力シート!$L107),FV(入力シート!$L107,BE2-$D2,,(VLOOKUP(BE2,入力シート!$B109:$G112,5,0)*-1))))</f>
        <v>312.61694507969793</v>
      </c>
      <c r="BF19" s="67">
        <f>IF(BF3="","",IF(ISERROR(VLOOKUP(BF2,入力シート!$B109:$G112,5,0)),BE19+(BE19*入力シート!$L107),FV(入力シート!$L107,BF2-$D2,,(VLOOKUP(BF2,入力シート!$B109:$G112,5,0)*-1))))</f>
        <v>314.18002980509641</v>
      </c>
      <c r="BG19" s="67">
        <f>IF(BG3="","",IF(ISERROR(VLOOKUP(BG2,入力シート!$B109:$G112,5,0)),BF19+(BF19*入力シート!$L107),FV(入力シート!$L107,BG2-$D2,,(VLOOKUP(BG2,入力シート!$B109:$G112,5,0)*-1))))</f>
        <v>315.75092995412189</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34" t="s">
        <v>5</v>
      </c>
      <c r="C20" s="69" t="s">
        <v>99</v>
      </c>
      <c r="D20" s="70">
        <f>HLOOKUP(D2,入力シート!$C127:$BE132,6,0)</f>
        <v>100</v>
      </c>
      <c r="E20" s="70">
        <f>IF(E3="","",HLOOKUP(E2,入力シート!$C127:$BW132,6,0))</f>
        <v>485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34" t="s">
        <v>109</v>
      </c>
      <c r="C21" s="69" t="s">
        <v>39</v>
      </c>
      <c r="D21" s="70">
        <f>HLOOKUP(D2,入力シート!$C173:$BE180,8,0)</f>
        <v>80</v>
      </c>
      <c r="E21" s="70">
        <f>IF(E3="","",HLOOKUP(E2,入力シート!$C173:$BW180,8,0))</f>
        <v>80</v>
      </c>
      <c r="F21" s="70">
        <f>IF(F3="","",HLOOKUP(F2,入力シート!$C173:$BW180,8,0))</f>
        <v>60</v>
      </c>
      <c r="G21" s="70">
        <f>IF(G3="","",HLOOKUP(G2,入力シート!$C173:$BW180,8,0))</f>
        <v>70</v>
      </c>
      <c r="H21" s="70">
        <f>IF(H3="","",HLOOKUP(H2,入力シート!$C173:$BW180,8,0))</f>
        <v>70</v>
      </c>
      <c r="I21" s="70">
        <f>IF(I3="","",HLOOKUP(I2,入力シート!$C173:$BW180,8,0))</f>
        <v>80</v>
      </c>
      <c r="J21" s="70">
        <f>IF(J3="","",HLOOKUP(J2,入力シート!$C173:$BW180,8,0))</f>
        <v>80</v>
      </c>
      <c r="K21" s="70">
        <f>IF(K3="","",HLOOKUP(K2,入力シート!$C173:$BW180,8,0))</f>
        <v>80</v>
      </c>
      <c r="L21" s="70">
        <f>IF(L3="","",HLOOKUP(L2,入力シート!$C173:$BW180,8,0))</f>
        <v>80</v>
      </c>
      <c r="M21" s="70">
        <f>IF(M3="","",HLOOKUP(M2,入力シート!$C173:$BW180,8,0))</f>
        <v>95</v>
      </c>
      <c r="N21" s="70">
        <f>IF(N3="","",HLOOKUP(N2,入力シート!$C173:$BW180,8,0))</f>
        <v>95</v>
      </c>
      <c r="O21" s="70">
        <f>IF(O3="","",HLOOKUP(O2,入力シート!$C173:$BW180,8,0))</f>
        <v>110</v>
      </c>
      <c r="P21" s="70">
        <f>IF(P3="","",HLOOKUP(P2,入力シート!$C173:$BW180,8,0))</f>
        <v>110</v>
      </c>
      <c r="Q21" s="70">
        <f>IF(Q3="","",HLOOKUP(Q2,入力シート!$C173:$BW180,8,0))</f>
        <v>110</v>
      </c>
      <c r="R21" s="70">
        <f>IF(R3="","",HLOOKUP(R2,入力シート!$C173:$BW180,8,0))</f>
        <v>110</v>
      </c>
      <c r="S21" s="70">
        <f>IF(S3="","",HLOOKUP(S2,入力シート!$C173:$BW180,8,0))</f>
        <v>160</v>
      </c>
      <c r="T21" s="70">
        <f>IF(T3="","",HLOOKUP(T2,入力シート!$C173:$BW180,8,0))</f>
        <v>160</v>
      </c>
      <c r="U21" s="70">
        <f>IF(U3="","",HLOOKUP(U2,入力シート!$C173:$BW180,8,0))</f>
        <v>210</v>
      </c>
      <c r="V21" s="70">
        <f>IF(V3="","",HLOOKUP(V2,入力シート!$C173:$BW180,8,0))</f>
        <v>210</v>
      </c>
      <c r="W21" s="70">
        <f>IF(W3="","",HLOOKUP(W2,入力シート!$C173:$BW180,8,0))</f>
        <v>205</v>
      </c>
      <c r="X21" s="70">
        <f>IF(X3="","",HLOOKUP(X2,入力シート!$C173:$BW180,8,0))</f>
        <v>205</v>
      </c>
      <c r="Y21" s="70">
        <f>IF(Y3="","",HLOOKUP(Y2,入力シート!$C173:$BW180,8,0))</f>
        <v>100</v>
      </c>
      <c r="Z21" s="70">
        <f>IF(Z3="","",HLOOKUP(Z2,入力シート!$C173:$BW180,8,0))</f>
        <v>100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34"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34" t="s">
        <v>6</v>
      </c>
      <c r="C23" s="69" t="s">
        <v>39</v>
      </c>
      <c r="D23" s="70">
        <f>HLOOKUP(D2,入力シート!$C222:$BW227,6,0)</f>
        <v>15</v>
      </c>
      <c r="E23" s="70">
        <f>IF(E3="","",HLOOKUP(E2,入力シート!$C222:$BW227,6,0))</f>
        <v>315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315</v>
      </c>
      <c r="M23" s="70">
        <f>IF(M3="","",HLOOKUP(M2,入力シート!$C222:$BW227,6,0))</f>
        <v>15</v>
      </c>
      <c r="N23" s="70">
        <f>IF(N3="","",HLOOKUP(N2,入力シート!$C222:$BW227,6,0))</f>
        <v>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315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15</v>
      </c>
      <c r="Y23" s="70">
        <f>IF(Y3="","",HLOOKUP(Y2,入力シート!$C222:$BW227,6,0))</f>
        <v>15</v>
      </c>
      <c r="Z23" s="70">
        <f>IF(Z3="","",HLOOKUP(Z2,入力シート!$C222:$BW227,6,0))</f>
        <v>315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315</v>
      </c>
      <c r="AH23" s="70">
        <f>IF(AH3="","",HLOOKUP(AH2,入力シート!$C222:$BW227,6,0))</f>
        <v>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315</v>
      </c>
      <c r="AO23" s="70">
        <f>IF(AO3="","",HLOOKUP(AO2,入力シート!$C222:$BW227,6,0))</f>
        <v>15</v>
      </c>
      <c r="AP23" s="70">
        <f>IF(AP3="","",HLOOKUP(AP2,入力シート!$C222:$BW227,6,0))</f>
        <v>15</v>
      </c>
      <c r="AQ23" s="70">
        <f>IF(AQ3="","",HLOOKUP(AQ2,入力シート!$C222:$BW227,6,0))</f>
        <v>15</v>
      </c>
      <c r="AR23" s="70">
        <f>IF(AR3="","",HLOOKUP(AR2,入力シート!$C222:$BW227,6,0))</f>
        <v>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34"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34"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34"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672" t="s">
        <v>10</v>
      </c>
      <c r="B28" s="673"/>
      <c r="C28" s="73"/>
      <c r="D28" s="74">
        <f t="shared" ref="D28" si="35">D10-D18</f>
        <v>177</v>
      </c>
      <c r="E28" s="74">
        <f>IF(E3="","",E10-E18)</f>
        <v>-498.4</v>
      </c>
      <c r="F28" s="74">
        <f t="shared" ref="F28:BQ28" si="36">IF(F3="","",F10-F18)</f>
        <v>131.35900000000004</v>
      </c>
      <c r="G28" s="74">
        <f t="shared" si="36"/>
        <v>131.27945999999997</v>
      </c>
      <c r="H28" s="74">
        <f t="shared" si="36"/>
        <v>141.36387727500005</v>
      </c>
      <c r="I28" s="74">
        <f t="shared" si="36"/>
        <v>141.61478693600009</v>
      </c>
      <c r="J28" s="74">
        <f t="shared" si="36"/>
        <v>152.03476249942435</v>
      </c>
      <c r="K28" s="74">
        <f t="shared" si="36"/>
        <v>162.62641646509701</v>
      </c>
      <c r="L28" s="74">
        <f t="shared" si="36"/>
        <v>-126.60759909710418</v>
      </c>
      <c r="M28" s="74">
        <f t="shared" si="36"/>
        <v>169.33540804821541</v>
      </c>
      <c r="N28" s="74">
        <f t="shared" si="36"/>
        <v>180.45817090637388</v>
      </c>
      <c r="O28" s="74">
        <f t="shared" si="36"/>
        <v>159.76346386609191</v>
      </c>
      <c r="P28" s="74">
        <f t="shared" si="36"/>
        <v>171.25410332218632</v>
      </c>
      <c r="Q28" s="74">
        <f t="shared" si="36"/>
        <v>182.93294830761261</v>
      </c>
      <c r="R28" s="74">
        <f t="shared" si="36"/>
        <v>194.80290113499814</v>
      </c>
      <c r="S28" s="74">
        <f t="shared" si="36"/>
        <v>-143.13309195219153</v>
      </c>
      <c r="T28" s="74">
        <f t="shared" si="36"/>
        <v>169.12795988128971</v>
      </c>
      <c r="U28" s="74">
        <f t="shared" si="36"/>
        <v>131.58909273333711</v>
      </c>
      <c r="V28" s="74">
        <f t="shared" si="36"/>
        <v>144.25338864543448</v>
      </c>
      <c r="W28" s="74">
        <f t="shared" si="36"/>
        <v>162.12397629381849</v>
      </c>
      <c r="X28" s="74">
        <f t="shared" si="36"/>
        <v>175.20403169102212</v>
      </c>
      <c r="Y28" s="74">
        <f t="shared" si="36"/>
        <v>293.49677889794759</v>
      </c>
      <c r="Z28" s="74">
        <f t="shared" si="36"/>
        <v>7.005490746634905</v>
      </c>
      <c r="AA28" s="74">
        <f t="shared" si="36"/>
        <v>420.73348957387839</v>
      </c>
      <c r="AB28" s="74">
        <f t="shared" si="36"/>
        <v>434.68414796586092</v>
      </c>
      <c r="AC28" s="74">
        <f t="shared" si="36"/>
        <v>1175.1613274740744</v>
      </c>
      <c r="AD28" s="74">
        <f t="shared" si="36"/>
        <v>-278.53786588855519</v>
      </c>
      <c r="AE28" s="74">
        <f t="shared" si="36"/>
        <v>-280.24555521799789</v>
      </c>
      <c r="AF28" s="74">
        <f t="shared" si="36"/>
        <v>-281.96178299408791</v>
      </c>
      <c r="AG28" s="74">
        <f t="shared" si="36"/>
        <v>-583.68659190905828</v>
      </c>
      <c r="AH28" s="74">
        <f t="shared" si="36"/>
        <v>-135.73601989488179</v>
      </c>
      <c r="AI28" s="74">
        <f t="shared" si="36"/>
        <v>-137.12969999435609</v>
      </c>
      <c r="AJ28" s="74">
        <f t="shared" si="36"/>
        <v>-138.53034849432788</v>
      </c>
      <c r="AK28" s="74">
        <f t="shared" si="36"/>
        <v>-139.93800023679955</v>
      </c>
      <c r="AL28" s="74">
        <f t="shared" si="36"/>
        <v>-141.35269023798355</v>
      </c>
      <c r="AM28" s="74">
        <f t="shared" si="36"/>
        <v>-142.77445368917347</v>
      </c>
      <c r="AN28" s="74">
        <f t="shared" si="36"/>
        <v>-292.20332595761931</v>
      </c>
      <c r="AO28" s="74">
        <f t="shared" si="36"/>
        <v>6.3606574125926159</v>
      </c>
      <c r="AP28" s="74">
        <f t="shared" si="36"/>
        <v>4.9174606996555781</v>
      </c>
      <c r="AQ28" s="74">
        <f t="shared" si="36"/>
        <v>3.4670480031538773</v>
      </c>
      <c r="AR28" s="74">
        <f t="shared" si="36"/>
        <v>2.0093832431696228</v>
      </c>
      <c r="AS28" s="74">
        <f t="shared" si="36"/>
        <v>15.544430159385456</v>
      </c>
      <c r="AT28" s="74">
        <f t="shared" si="36"/>
        <v>14.072152310182389</v>
      </c>
      <c r="AU28" s="74">
        <f t="shared" si="36"/>
        <v>12.592513071733322</v>
      </c>
      <c r="AV28" s="74">
        <f t="shared" si="36"/>
        <v>11.105475637092013</v>
      </c>
      <c r="AW28" s="74">
        <f t="shared" si="36"/>
        <v>9.611003015277447</v>
      </c>
      <c r="AX28" s="74">
        <f t="shared" si="36"/>
        <v>8.1090580303538218</v>
      </c>
      <c r="AY28" s="74">
        <f t="shared" si="36"/>
        <v>6.5996033205055937</v>
      </c>
      <c r="AZ28" s="74">
        <f t="shared" si="36"/>
        <v>5.0826013371081444</v>
      </c>
      <c r="BA28" s="74">
        <f t="shared" si="36"/>
        <v>3.5580143437936727</v>
      </c>
      <c r="BB28" s="74">
        <f t="shared" si="36"/>
        <v>2.0258044155126527</v>
      </c>
      <c r="BC28" s="74">
        <f t="shared" si="36"/>
        <v>0.48593343759023355</v>
      </c>
      <c r="BD28" s="74">
        <f t="shared" si="36"/>
        <v>-1.0616368952217954</v>
      </c>
      <c r="BE28" s="74">
        <f t="shared" si="36"/>
        <v>-122.61694507969793</v>
      </c>
      <c r="BF28" s="74">
        <f t="shared" si="36"/>
        <v>-124.18002980509641</v>
      </c>
      <c r="BG28" s="74">
        <f t="shared" si="36"/>
        <v>-125.75092995412189</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670" t="s">
        <v>7</v>
      </c>
      <c r="B30" s="671"/>
      <c r="C30" s="77"/>
      <c r="D30" s="78">
        <f t="shared" ref="D30" si="38">SUM(D31:D33)</f>
        <v>725</v>
      </c>
      <c r="E30" s="78">
        <f>IF(E3="","",SUM(E31:E33))</f>
        <v>276.04000000000002</v>
      </c>
      <c r="F30" s="78">
        <f t="shared" ref="F30:BQ30" si="39">IF(F3="","",SUM(F31:F33))</f>
        <v>458.32220000000007</v>
      </c>
      <c r="G30" s="78">
        <f t="shared" si="39"/>
        <v>642.0525560000001</v>
      </c>
      <c r="H30" s="78">
        <f t="shared" si="39"/>
        <v>837.44085615500012</v>
      </c>
      <c r="I30" s="78">
        <f t="shared" si="39"/>
        <v>1034.7007986574001</v>
      </c>
      <c r="J30" s="78">
        <f t="shared" si="39"/>
        <v>1244.0500713902165</v>
      </c>
      <c r="K30" s="78">
        <f t="shared" si="39"/>
        <v>1465.7104333957072</v>
      </c>
      <c r="L30" s="78">
        <f t="shared" si="39"/>
        <v>1399.9077982052086</v>
      </c>
      <c r="M30" s="78">
        <f t="shared" si="39"/>
        <v>1631.872319077228</v>
      </c>
      <c r="N30" s="78">
        <f t="shared" si="39"/>
        <v>1876.8384761921197</v>
      </c>
      <c r="O30" s="78">
        <f t="shared" si="39"/>
        <v>2103.0451658529851</v>
      </c>
      <c r="P30" s="78">
        <f t="shared" si="39"/>
        <v>2342.735791743788</v>
      </c>
      <c r="Q30" s="78">
        <f t="shared" si="39"/>
        <v>2596.1583582970761</v>
      </c>
      <c r="R30" s="78">
        <f t="shared" si="39"/>
        <v>2863.5655662251193</v>
      </c>
      <c r="S30" s="78">
        <f t="shared" si="39"/>
        <v>2795.2149102697645</v>
      </c>
      <c r="T30" s="78">
        <f t="shared" si="39"/>
        <v>3041.368779227796</v>
      </c>
      <c r="U30" s="78">
        <f t="shared" si="39"/>
        <v>3252.2945583101773</v>
      </c>
      <c r="V30" s="78">
        <f t="shared" si="39"/>
        <v>3478.2647338951274</v>
      </c>
      <c r="W30" s="78">
        <f t="shared" si="39"/>
        <v>3724.5570007366468</v>
      </c>
      <c r="X30" s="78">
        <f t="shared" si="39"/>
        <v>3986.4543716918006</v>
      </c>
      <c r="Y30" s="78">
        <f t="shared" si="39"/>
        <v>4369.245290031804</v>
      </c>
      <c r="Z30" s="78">
        <f t="shared" si="39"/>
        <v>4468.2237444037564</v>
      </c>
      <c r="AA30" s="78">
        <f t="shared" si="39"/>
        <v>4983.6893865117127</v>
      </c>
      <c r="AB30" s="78">
        <f t="shared" si="39"/>
        <v>5515.9476515876731</v>
      </c>
      <c r="AC30" s="78">
        <f t="shared" si="39"/>
        <v>6791.61031968515</v>
      </c>
      <c r="AD30" s="78">
        <f t="shared" si="39"/>
        <v>6568.5888346387001</v>
      </c>
      <c r="AE30" s="78">
        <f t="shared" si="39"/>
        <v>6345.5251516880689</v>
      </c>
      <c r="AF30" s="78">
        <f t="shared" si="39"/>
        <v>6122.4606971293697</v>
      </c>
      <c r="AG30" s="78">
        <f t="shared" si="39"/>
        <v>5599.4383535087618</v>
      </c>
      <c r="AH30" s="78">
        <f t="shared" si="39"/>
        <v>5402.5865093509838</v>
      </c>
      <c r="AI30" s="78">
        <f t="shared" si="39"/>
        <v>5202.5075103658446</v>
      </c>
      <c r="AJ30" s="78">
        <f t="shared" si="39"/>
        <v>4999.1393839110096</v>
      </c>
      <c r="AK30" s="78">
        <f t="shared" si="39"/>
        <v>4792.4184723748895</v>
      </c>
      <c r="AL30" s="78">
        <f t="shared" si="39"/>
        <v>4582.2793834986041</v>
      </c>
      <c r="AM30" s="78">
        <f t="shared" si="39"/>
        <v>4368.6549392119805</v>
      </c>
      <c r="AN30" s="78">
        <f t="shared" si="39"/>
        <v>4003.4761229389869</v>
      </c>
      <c r="AO30" s="78">
        <f t="shared" si="39"/>
        <v>3934.6720253267445</v>
      </c>
      <c r="AP30" s="78">
        <f t="shared" si="39"/>
        <v>3862.16978835082</v>
      </c>
      <c r="AQ30" s="78">
        <f t="shared" si="39"/>
        <v>3785.8945477481257</v>
      </c>
      <c r="AR30" s="78">
        <f t="shared" si="39"/>
        <v>3705.7693737272721</v>
      </c>
      <c r="AS30" s="78">
        <f t="shared" si="39"/>
        <v>3636.7152099047134</v>
      </c>
      <c r="AT30" s="78">
        <f t="shared" si="39"/>
        <v>3563.6508104134937</v>
      </c>
      <c r="AU30" s="78">
        <f t="shared" si="39"/>
        <v>3486.4926751297826</v>
      </c>
      <c r="AV30" s="78">
        <f t="shared" si="39"/>
        <v>3405.154982960767</v>
      </c>
      <c r="AW30" s="78">
        <f t="shared" si="39"/>
        <v>3319.549523135754</v>
      </c>
      <c r="AX30" s="78">
        <f t="shared" si="39"/>
        <v>3229.5856244406086</v>
      </c>
      <c r="AY30" s="78">
        <f t="shared" si="39"/>
        <v>3135.1700823338497</v>
      </c>
      <c r="AZ30" s="78">
        <f t="shared" si="39"/>
        <v>3036.2070838808754</v>
      </c>
      <c r="BA30" s="78">
        <f t="shared" si="39"/>
        <v>2932.5981304408842</v>
      </c>
      <c r="BB30" s="78">
        <f t="shared" si="39"/>
        <v>2824.2419580390983</v>
      </c>
      <c r="BC30" s="78">
        <f t="shared" si="39"/>
        <v>2711.0344553548712</v>
      </c>
      <c r="BD30" s="78">
        <f t="shared" si="39"/>
        <v>2592.8685792541773</v>
      </c>
      <c r="BE30" s="78">
        <f t="shared" si="39"/>
        <v>2473.2342677928436</v>
      </c>
      <c r="BF30" s="78">
        <f t="shared" si="39"/>
        <v>2352.1263506146615</v>
      </c>
      <c r="BG30" s="78">
        <f t="shared" si="39"/>
        <v>2229.539696666262</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182</v>
      </c>
      <c r="C31" s="81">
        <v>0</v>
      </c>
      <c r="D31" s="82">
        <f>(C36+D28)*(1+$C31*0.8)</f>
        <v>677</v>
      </c>
      <c r="E31" s="82">
        <f>IF(E3="","",(D31+E28)*(1+$C31*0.8))</f>
        <v>178.60000000000002</v>
      </c>
      <c r="F31" s="82">
        <f t="shared" ref="F31:BQ31" si="41">IF(F3="","",(E31+F28)*(1+$C31*0.8))</f>
        <v>309.95900000000006</v>
      </c>
      <c r="G31" s="82">
        <f t="shared" si="41"/>
        <v>441.23846000000003</v>
      </c>
      <c r="H31" s="82">
        <f t="shared" si="41"/>
        <v>582.60233727500008</v>
      </c>
      <c r="I31" s="82">
        <f t="shared" si="41"/>
        <v>724.21712421100017</v>
      </c>
      <c r="J31" s="82">
        <f t="shared" si="41"/>
        <v>876.25188671042451</v>
      </c>
      <c r="K31" s="82">
        <f t="shared" si="41"/>
        <v>1038.8783031755215</v>
      </c>
      <c r="L31" s="82">
        <f t="shared" si="41"/>
        <v>912.27070407841734</v>
      </c>
      <c r="M31" s="82">
        <f t="shared" si="41"/>
        <v>1081.6061121266328</v>
      </c>
      <c r="N31" s="82">
        <f t="shared" si="41"/>
        <v>1262.0642830330066</v>
      </c>
      <c r="O31" s="82">
        <f t="shared" si="41"/>
        <v>1421.8277468990987</v>
      </c>
      <c r="P31" s="82">
        <f t="shared" si="41"/>
        <v>1593.0818502212851</v>
      </c>
      <c r="Q31" s="82">
        <f t="shared" si="41"/>
        <v>1776.0147985288977</v>
      </c>
      <c r="R31" s="82">
        <f t="shared" si="41"/>
        <v>1970.8176996638958</v>
      </c>
      <c r="S31" s="82">
        <f t="shared" si="41"/>
        <v>1827.6846077117043</v>
      </c>
      <c r="T31" s="82">
        <f t="shared" si="41"/>
        <v>1996.8125675929941</v>
      </c>
      <c r="U31" s="82">
        <f t="shared" si="41"/>
        <v>2128.4016603263312</v>
      </c>
      <c r="V31" s="82">
        <f t="shared" si="41"/>
        <v>2272.6550489717656</v>
      </c>
      <c r="W31" s="82">
        <f t="shared" si="41"/>
        <v>2434.7790252655841</v>
      </c>
      <c r="X31" s="82">
        <f t="shared" si="41"/>
        <v>2609.9830569566061</v>
      </c>
      <c r="Y31" s="82">
        <f t="shared" si="41"/>
        <v>2903.4798358545536</v>
      </c>
      <c r="Z31" s="82">
        <f t="shared" si="41"/>
        <v>2910.4853266011887</v>
      </c>
      <c r="AA31" s="82">
        <f t="shared" si="41"/>
        <v>3331.2188161750673</v>
      </c>
      <c r="AB31" s="82">
        <f t="shared" si="41"/>
        <v>3765.9029641409284</v>
      </c>
      <c r="AC31" s="82">
        <f t="shared" si="41"/>
        <v>4941.0642916150027</v>
      </c>
      <c r="AD31" s="82">
        <f t="shared" si="41"/>
        <v>4662.526425726448</v>
      </c>
      <c r="AE31" s="82">
        <f t="shared" si="41"/>
        <v>4382.2808705084499</v>
      </c>
      <c r="AF31" s="82">
        <f t="shared" si="41"/>
        <v>4100.3190875143619</v>
      </c>
      <c r="AG31" s="82">
        <f t="shared" si="41"/>
        <v>3516.6324956053036</v>
      </c>
      <c r="AH31" s="82">
        <f t="shared" si="41"/>
        <v>3380.8964757104218</v>
      </c>
      <c r="AI31" s="82">
        <f t="shared" si="41"/>
        <v>3243.7667757160657</v>
      </c>
      <c r="AJ31" s="82">
        <f t="shared" si="41"/>
        <v>3105.2364272217378</v>
      </c>
      <c r="AK31" s="82">
        <f t="shared" si="41"/>
        <v>2965.2984269849385</v>
      </c>
      <c r="AL31" s="82">
        <f t="shared" si="41"/>
        <v>2823.9457367469549</v>
      </c>
      <c r="AM31" s="82">
        <f t="shared" si="41"/>
        <v>2681.1712830577817</v>
      </c>
      <c r="AN31" s="82">
        <f t="shared" si="41"/>
        <v>2388.9679571001625</v>
      </c>
      <c r="AO31" s="82">
        <f t="shared" si="41"/>
        <v>2395.3286145127549</v>
      </c>
      <c r="AP31" s="82">
        <f t="shared" si="41"/>
        <v>2400.2460752124107</v>
      </c>
      <c r="AQ31" s="82">
        <f t="shared" si="41"/>
        <v>2403.7131232155643</v>
      </c>
      <c r="AR31" s="82">
        <f t="shared" si="41"/>
        <v>2405.7225064587337</v>
      </c>
      <c r="AS31" s="82">
        <f t="shared" si="41"/>
        <v>2421.266936618119</v>
      </c>
      <c r="AT31" s="82">
        <f t="shared" si="41"/>
        <v>2435.3390889283014</v>
      </c>
      <c r="AU31" s="82">
        <f t="shared" si="41"/>
        <v>2447.9316020000347</v>
      </c>
      <c r="AV31" s="82">
        <f t="shared" si="41"/>
        <v>2459.0370776371265</v>
      </c>
      <c r="AW31" s="82">
        <f t="shared" si="41"/>
        <v>2468.6480806524041</v>
      </c>
      <c r="AX31" s="82">
        <f t="shared" si="41"/>
        <v>2476.7571386827581</v>
      </c>
      <c r="AY31" s="82">
        <f t="shared" si="41"/>
        <v>2483.3567420032637</v>
      </c>
      <c r="AZ31" s="82">
        <f t="shared" si="41"/>
        <v>2488.439343340372</v>
      </c>
      <c r="BA31" s="82">
        <f t="shared" si="41"/>
        <v>2491.9973576841658</v>
      </c>
      <c r="BB31" s="82">
        <f t="shared" si="41"/>
        <v>2494.0231620996783</v>
      </c>
      <c r="BC31" s="82">
        <f t="shared" si="41"/>
        <v>2494.5090955372684</v>
      </c>
      <c r="BD31" s="82">
        <f t="shared" si="41"/>
        <v>2493.4474586420465</v>
      </c>
      <c r="BE31" s="82">
        <f t="shared" si="41"/>
        <v>2370.8305135623486</v>
      </c>
      <c r="BF31" s="82">
        <f t="shared" si="41"/>
        <v>2246.650483757252</v>
      </c>
      <c r="BG31" s="82">
        <f t="shared" si="41"/>
        <v>2120.8995538031299</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2021.690033640562</v>
      </c>
      <c r="AI32" s="85">
        <f>IF(AI3="","",(AH32-AI15)*(1+$C32*(1-入力シート!$L257))+AI25)</f>
        <v>1958.7407346497789</v>
      </c>
      <c r="AJ32" s="85">
        <f>IF(AJ3="","",(AI32-AJ15)*(1+$C32*(1-入力シート!$L257))+AJ25)</f>
        <v>1893.9029566892723</v>
      </c>
      <c r="AK32" s="85">
        <f>IF(AK3="","",(AJ32-AK15)*(1+$C32*(1-入力シート!$L257))+AK25)</f>
        <v>1827.1200453899505</v>
      </c>
      <c r="AL32" s="85">
        <f>IF(AL3="","",(AK32-AL15)*(1+$C32*(1-入力シート!$L257))+AL25)</f>
        <v>1758.333646751649</v>
      </c>
      <c r="AM32" s="85">
        <f>IF(AM3="","",(AL32-AM15)*(1+$C32*(1-入力シート!$L257))+AM25)</f>
        <v>1687.4836561541986</v>
      </c>
      <c r="AN32" s="85">
        <f>IF(AN3="","",(AM32-AN15)*(1+$C32*(1-入力シート!$L257))+AN25)</f>
        <v>1614.5081658388247</v>
      </c>
      <c r="AO32" s="85">
        <f>IF(AO3="","",(AN32-AO15)*(1+$C32*(1-入力シート!$L257))+AO25)</f>
        <v>1539.3434108139895</v>
      </c>
      <c r="AP32" s="85">
        <f>IF(AP3="","",(AO32-AP15)*(1+$C32*(1-入力シート!$L257))+AP25)</f>
        <v>1461.9237131384093</v>
      </c>
      <c r="AQ32" s="85">
        <f>IF(AQ3="","",(AP32-AQ15)*(1+$C32*(1-入力シート!$L257))+AQ25)</f>
        <v>1382.1814245325616</v>
      </c>
      <c r="AR32" s="85">
        <f>IF(AR3="","",(AQ32-AR15)*(1+$C32*(1-入力シート!$L257))+AR25)</f>
        <v>1300.0468672685383</v>
      </c>
      <c r="AS32" s="85">
        <f>IF(AS3="","",(AR32-AS15)*(1+$C32*(1-入力シート!$L257))+AS25)</f>
        <v>1215.4482732865945</v>
      </c>
      <c r="AT32" s="85">
        <f>IF(AT3="","",(AS32-AT15)*(1+$C32*(1-入力シート!$L257))+AT25)</f>
        <v>1128.3117214851923</v>
      </c>
      <c r="AU32" s="85">
        <f>IF(AU3="","",(AT32-AU15)*(1+$C32*(1-入力シート!$L257))+AU25)</f>
        <v>1038.5610731297481</v>
      </c>
      <c r="AV32" s="85">
        <f>IF(AV3="","",(AU32-AV15)*(1+$C32*(1-入力シート!$L257))+AV25)</f>
        <v>946.11790532364057</v>
      </c>
      <c r="AW32" s="85">
        <f>IF(AW3="","",(AV32-AW15)*(1+$C32*(1-入力シート!$L257))+AW25)</f>
        <v>850.9014424833498</v>
      </c>
      <c r="AX32" s="85">
        <f>IF(AX3="","",(AW32-AX15)*(1+$C32*(1-入力シート!$L257))+AX25)</f>
        <v>752.82848575785033</v>
      </c>
      <c r="AY32" s="85">
        <f>IF(AY3="","",(AX32-AY15)*(1+$C32*(1-入力シート!$L257))+AY25)</f>
        <v>651.8133403305859</v>
      </c>
      <c r="AZ32" s="85">
        <f>IF(AZ3="","",(AY32-AZ15)*(1+$C32*(1-入力シート!$L257))+AZ25)</f>
        <v>547.7677405405035</v>
      </c>
      <c r="BA32" s="85">
        <f>IF(BA3="","",(AZ32-BA15)*(1+$C32*(1-入力シート!$L257))+BA25)</f>
        <v>440.60077275671864</v>
      </c>
      <c r="BB32" s="85">
        <f>IF(BB3="","",(BA32-BB15)*(1+$C32*(1-入力シート!$L257))+BB25)</f>
        <v>330.2187959394202</v>
      </c>
      <c r="BC32" s="85">
        <f>IF(BC3="","",(BB32-BC15)*(1+$C32*(1-入力シート!$L257))+BC25)</f>
        <v>216.5253598176028</v>
      </c>
      <c r="BD32" s="85">
        <f>IF(BD3="","",(BC32-BD15)*(1+$C32*(1-入力シート!$L257))+BD25)</f>
        <v>99.421120612130892</v>
      </c>
      <c r="BE32" s="85">
        <f>IF(BE3="","",(BD32-BE15)*(1+$C32*(1-入力シート!$L257))+BE25)</f>
        <v>102.40375423049483</v>
      </c>
      <c r="BF32" s="85">
        <f>IF(BF3="","",(BE32-BF15)*(1+$C32*(1-入力シート!$L257))+BF25)</f>
        <v>105.47586685740967</v>
      </c>
      <c r="BG32" s="85">
        <f>IF(BG3="","",(BF32-BG15)*(1+$C32*(1-入力シート!$L257))+BG25)</f>
        <v>108.64014286313196</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146</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2021.690033640562</v>
      </c>
      <c r="AI34" s="87">
        <f t="shared" si="44"/>
        <v>1958.7407346497789</v>
      </c>
      <c r="AJ34" s="87">
        <f t="shared" si="44"/>
        <v>1893.9029566892723</v>
      </c>
      <c r="AK34" s="87">
        <f t="shared" si="44"/>
        <v>1827.1200453899505</v>
      </c>
      <c r="AL34" s="87">
        <f t="shared" si="44"/>
        <v>1758.333646751649</v>
      </c>
      <c r="AM34" s="87">
        <f t="shared" si="44"/>
        <v>1687.4836561541986</v>
      </c>
      <c r="AN34" s="87">
        <f t="shared" si="44"/>
        <v>1614.5081658388247</v>
      </c>
      <c r="AO34" s="87">
        <f t="shared" si="44"/>
        <v>1539.3434108139895</v>
      </c>
      <c r="AP34" s="87">
        <f t="shared" si="44"/>
        <v>1461.9237131384093</v>
      </c>
      <c r="AQ34" s="87">
        <f t="shared" si="44"/>
        <v>1382.1814245325616</v>
      </c>
      <c r="AR34" s="87">
        <f t="shared" si="44"/>
        <v>1300.0468672685383</v>
      </c>
      <c r="AS34" s="87">
        <f t="shared" si="44"/>
        <v>1215.4482732865945</v>
      </c>
      <c r="AT34" s="87">
        <f t="shared" si="44"/>
        <v>1128.3117214851923</v>
      </c>
      <c r="AU34" s="87">
        <f t="shared" si="44"/>
        <v>1038.5610731297481</v>
      </c>
      <c r="AV34" s="87">
        <f t="shared" si="44"/>
        <v>946.11790532364057</v>
      </c>
      <c r="AW34" s="87">
        <f t="shared" si="44"/>
        <v>850.9014424833498</v>
      </c>
      <c r="AX34" s="87">
        <f t="shared" si="44"/>
        <v>752.82848575785033</v>
      </c>
      <c r="AY34" s="87">
        <f t="shared" si="44"/>
        <v>651.8133403305859</v>
      </c>
      <c r="AZ34" s="87">
        <f t="shared" si="44"/>
        <v>547.7677405405035</v>
      </c>
      <c r="BA34" s="87">
        <f t="shared" si="44"/>
        <v>440.60077275671864</v>
      </c>
      <c r="BB34" s="87">
        <f t="shared" si="44"/>
        <v>330.2187959394202</v>
      </c>
      <c r="BC34" s="87">
        <f t="shared" si="44"/>
        <v>216.5253598176028</v>
      </c>
      <c r="BD34" s="87">
        <f t="shared" si="44"/>
        <v>99.421120612130892</v>
      </c>
      <c r="BE34" s="87">
        <f t="shared" si="44"/>
        <v>102.40375423049483</v>
      </c>
      <c r="BF34" s="87">
        <f t="shared" si="44"/>
        <v>105.47586685740967</v>
      </c>
      <c r="BG34" s="87">
        <f t="shared" si="44"/>
        <v>108.64014286313196</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255</v>
      </c>
      <c r="C35" s="42"/>
    </row>
    <row r="36" spans="1:76" ht="10.5" customHeight="1">
      <c r="B36" s="88" t="s">
        <v>182</v>
      </c>
      <c r="C36" s="89">
        <f>IF(入力シート!H12="",0,入力シート!H12)</f>
        <v>500</v>
      </c>
      <c r="X36" s="662" t="s">
        <v>699</v>
      </c>
      <c r="Y36" s="663"/>
      <c r="Z36" s="663"/>
      <c r="AA36" s="663"/>
      <c r="AB36" s="663"/>
      <c r="AC36" s="663"/>
      <c r="AD36" s="663"/>
      <c r="AE36" s="663"/>
      <c r="AF36" s="663"/>
      <c r="AG36" s="663"/>
      <c r="AH36" s="664"/>
      <c r="AJ36" s="617" t="s">
        <v>700</v>
      </c>
      <c r="AK36" s="617"/>
      <c r="AL36" s="617"/>
      <c r="AM36" s="617"/>
      <c r="AN36" s="618"/>
      <c r="AP36" s="621" t="s">
        <v>701</v>
      </c>
      <c r="AQ36" s="622"/>
      <c r="AR36" s="622"/>
      <c r="AS36" s="622"/>
      <c r="AT36" s="623"/>
      <c r="AV36" s="627" t="s">
        <v>702</v>
      </c>
      <c r="AW36" s="628"/>
      <c r="AX36" s="628"/>
      <c r="AY36" s="628"/>
      <c r="AZ36" s="629"/>
    </row>
    <row r="37" spans="1:76" ht="10.5" customHeight="1">
      <c r="B37" s="83" t="str">
        <f>入力シート!F13</f>
        <v>NISA</v>
      </c>
      <c r="C37" s="90">
        <f>IF(入力シート!H13="",0,入力シート!H13)</f>
        <v>0</v>
      </c>
      <c r="X37" s="665"/>
      <c r="Y37" s="666"/>
      <c r="Z37" s="666"/>
      <c r="AA37" s="666"/>
      <c r="AB37" s="666"/>
      <c r="AC37" s="666"/>
      <c r="AD37" s="666"/>
      <c r="AE37" s="666"/>
      <c r="AF37" s="666"/>
      <c r="AG37" s="666"/>
      <c r="AH37" s="667"/>
      <c r="AJ37" s="619"/>
      <c r="AK37" s="619"/>
      <c r="AL37" s="619"/>
      <c r="AM37" s="619"/>
      <c r="AN37" s="620"/>
      <c r="AP37" s="624"/>
      <c r="AQ37" s="625"/>
      <c r="AR37" s="625"/>
      <c r="AS37" s="625"/>
      <c r="AT37" s="626"/>
      <c r="AV37" s="630"/>
      <c r="AW37" s="631"/>
      <c r="AX37" s="631"/>
      <c r="AY37" s="631"/>
      <c r="AZ37" s="632"/>
    </row>
    <row r="38" spans="1:76" ht="10.5" customHeight="1">
      <c r="B38" s="83" t="str">
        <f>入力シート!F14</f>
        <v>iDeCo</v>
      </c>
      <c r="C38" s="90">
        <f>IF(入力シート!H14="",0,入力シート!H14)</f>
        <v>0</v>
      </c>
      <c r="X38" s="678" t="s">
        <v>703</v>
      </c>
      <c r="Y38" s="679"/>
      <c r="Z38" s="679"/>
      <c r="AA38" s="679"/>
      <c r="AB38" s="679"/>
      <c r="AC38" s="679"/>
      <c r="AD38" s="679"/>
      <c r="AE38" s="679"/>
      <c r="AF38" s="679"/>
      <c r="AG38" s="679"/>
      <c r="AH38" s="680"/>
      <c r="AJ38" s="633" t="s">
        <v>704</v>
      </c>
      <c r="AK38" s="633"/>
      <c r="AL38" s="633"/>
      <c r="AM38" s="633"/>
      <c r="AN38" s="634"/>
      <c r="AP38" s="637" t="s">
        <v>705</v>
      </c>
      <c r="AQ38" s="638"/>
      <c r="AR38" s="638"/>
      <c r="AS38" s="638"/>
      <c r="AT38" s="639"/>
      <c r="AV38" s="643" t="s">
        <v>706</v>
      </c>
      <c r="AW38" s="644"/>
      <c r="AX38" s="644"/>
      <c r="AY38" s="644"/>
      <c r="AZ38" s="645"/>
    </row>
    <row r="39" spans="1:76" ht="13.5" customHeight="1">
      <c r="B39" s="419">
        <f ca="1">TODAY()</f>
        <v>45613</v>
      </c>
      <c r="C39" s="79"/>
      <c r="D39" s="91"/>
      <c r="X39" s="678"/>
      <c r="Y39" s="679"/>
      <c r="Z39" s="679"/>
      <c r="AA39" s="679"/>
      <c r="AB39" s="679"/>
      <c r="AC39" s="679"/>
      <c r="AD39" s="679"/>
      <c r="AE39" s="679"/>
      <c r="AF39" s="679"/>
      <c r="AG39" s="679"/>
      <c r="AH39" s="680"/>
      <c r="AJ39" s="633"/>
      <c r="AK39" s="633"/>
      <c r="AL39" s="633"/>
      <c r="AM39" s="633"/>
      <c r="AN39" s="634"/>
      <c r="AP39" s="640"/>
      <c r="AQ39" s="641"/>
      <c r="AR39" s="641"/>
      <c r="AS39" s="641"/>
      <c r="AT39" s="642"/>
      <c r="AV39" s="646"/>
      <c r="AW39" s="647"/>
      <c r="AX39" s="647"/>
      <c r="AY39" s="647"/>
      <c r="AZ39" s="648"/>
    </row>
    <row r="40" spans="1:76">
      <c r="B40" s="419">
        <v>45657</v>
      </c>
      <c r="X40" s="678"/>
      <c r="Y40" s="679"/>
      <c r="Z40" s="679"/>
      <c r="AA40" s="679"/>
      <c r="AB40" s="679"/>
      <c r="AC40" s="679"/>
      <c r="AD40" s="679"/>
      <c r="AE40" s="679"/>
      <c r="AF40" s="679"/>
      <c r="AG40" s="679"/>
      <c r="AH40" s="680"/>
      <c r="AJ40" s="633"/>
      <c r="AK40" s="633"/>
      <c r="AL40" s="633"/>
      <c r="AM40" s="633"/>
      <c r="AN40" s="634"/>
      <c r="AP40" s="640"/>
      <c r="AQ40" s="641"/>
      <c r="AR40" s="641"/>
      <c r="AS40" s="641"/>
      <c r="AT40" s="642"/>
      <c r="AV40" s="646"/>
      <c r="AW40" s="647"/>
      <c r="AX40" s="647"/>
      <c r="AY40" s="647"/>
      <c r="AZ40" s="648"/>
    </row>
    <row r="41" spans="1:76">
      <c r="B41" s="420" t="s">
        <v>697</v>
      </c>
      <c r="X41" s="649"/>
      <c r="Y41" s="650"/>
      <c r="Z41" s="650"/>
      <c r="AA41" s="650"/>
      <c r="AB41" s="650"/>
      <c r="AC41" s="650"/>
      <c r="AD41" s="653"/>
      <c r="AE41" s="653"/>
      <c r="AF41" s="653"/>
      <c r="AG41" s="653"/>
      <c r="AH41" s="654"/>
      <c r="AJ41" s="633"/>
      <c r="AK41" s="633"/>
      <c r="AL41" s="633"/>
      <c r="AM41" s="633"/>
      <c r="AN41" s="634"/>
      <c r="AP41" s="640"/>
      <c r="AQ41" s="641"/>
      <c r="AR41" s="641"/>
      <c r="AS41" s="641"/>
      <c r="AT41" s="642"/>
      <c r="AV41" s="646"/>
      <c r="AW41" s="647"/>
      <c r="AX41" s="647"/>
      <c r="AY41" s="647"/>
      <c r="AZ41" s="648"/>
    </row>
    <row r="42" spans="1:76">
      <c r="B42" s="657">
        <f ca="1">IF(B40-B39&lt;0,0,B40-B39)</f>
        <v>44</v>
      </c>
      <c r="X42" s="649"/>
      <c r="Y42" s="650"/>
      <c r="Z42" s="650"/>
      <c r="AA42" s="650"/>
      <c r="AB42" s="650"/>
      <c r="AC42" s="650"/>
      <c r="AD42" s="653"/>
      <c r="AE42" s="653"/>
      <c r="AF42" s="653"/>
      <c r="AG42" s="653"/>
      <c r="AH42" s="654"/>
      <c r="AJ42" s="633"/>
      <c r="AK42" s="633"/>
      <c r="AL42" s="633"/>
      <c r="AM42" s="633"/>
      <c r="AN42" s="634"/>
      <c r="AP42" s="640"/>
      <c r="AQ42" s="641"/>
      <c r="AR42" s="641"/>
      <c r="AS42" s="641"/>
      <c r="AT42" s="642"/>
      <c r="AV42" s="646"/>
      <c r="AW42" s="647"/>
      <c r="AX42" s="647"/>
      <c r="AY42" s="647"/>
      <c r="AZ42" s="648"/>
    </row>
    <row r="43" spans="1:76">
      <c r="B43" s="658"/>
      <c r="X43" s="649"/>
      <c r="Y43" s="650"/>
      <c r="Z43" s="650"/>
      <c r="AA43" s="650"/>
      <c r="AB43" s="650"/>
      <c r="AC43" s="650"/>
      <c r="AD43" s="653"/>
      <c r="AE43" s="653"/>
      <c r="AF43" s="653"/>
      <c r="AG43" s="653"/>
      <c r="AH43" s="654"/>
      <c r="AJ43" s="633"/>
      <c r="AK43" s="633"/>
      <c r="AL43" s="633"/>
      <c r="AM43" s="633"/>
      <c r="AN43" s="634"/>
      <c r="AP43" s="640"/>
      <c r="AQ43" s="641"/>
      <c r="AR43" s="641"/>
      <c r="AS43" s="641"/>
      <c r="AT43" s="642"/>
      <c r="AV43" s="646"/>
      <c r="AW43" s="647"/>
      <c r="AX43" s="647"/>
      <c r="AY43" s="647"/>
      <c r="AZ43" s="648"/>
    </row>
    <row r="44" spans="1:76">
      <c r="B44" s="658"/>
      <c r="X44" s="649"/>
      <c r="Y44" s="650"/>
      <c r="Z44" s="650"/>
      <c r="AA44" s="650"/>
      <c r="AB44" s="650"/>
      <c r="AC44" s="650"/>
      <c r="AD44" s="653"/>
      <c r="AE44" s="653"/>
      <c r="AF44" s="653"/>
      <c r="AG44" s="653"/>
      <c r="AH44" s="654"/>
      <c r="AJ44" s="633"/>
      <c r="AK44" s="633"/>
      <c r="AL44" s="633"/>
      <c r="AM44" s="633"/>
      <c r="AN44" s="634"/>
      <c r="AP44" s="421"/>
      <c r="AQ44" s="422"/>
      <c r="AR44" s="422"/>
      <c r="AS44" s="422"/>
      <c r="AT44" s="423"/>
      <c r="AV44" s="646"/>
      <c r="AW44" s="647"/>
      <c r="AX44" s="647"/>
      <c r="AY44" s="647"/>
      <c r="AZ44" s="648"/>
    </row>
    <row r="45" spans="1:76">
      <c r="B45" s="659"/>
      <c r="X45" s="649"/>
      <c r="Y45" s="650"/>
      <c r="Z45" s="650"/>
      <c r="AA45" s="650"/>
      <c r="AB45" s="650"/>
      <c r="AC45" s="650"/>
      <c r="AD45" s="653"/>
      <c r="AE45" s="653"/>
      <c r="AF45" s="653"/>
      <c r="AG45" s="653"/>
      <c r="AH45" s="654"/>
      <c r="AJ45" s="633"/>
      <c r="AK45" s="633"/>
      <c r="AL45" s="633"/>
      <c r="AM45" s="633"/>
      <c r="AN45" s="634"/>
      <c r="AP45" s="421"/>
      <c r="AQ45" s="422"/>
      <c r="AR45" s="422"/>
      <c r="AS45" s="422"/>
      <c r="AT45" s="423"/>
      <c r="AV45" s="646"/>
      <c r="AW45" s="647"/>
      <c r="AX45" s="647"/>
      <c r="AY45" s="647"/>
      <c r="AZ45" s="648"/>
    </row>
    <row r="46" spans="1:76">
      <c r="B46" s="660" t="s">
        <v>698</v>
      </c>
      <c r="X46" s="649"/>
      <c r="Y46" s="650"/>
      <c r="Z46" s="650"/>
      <c r="AA46" s="650"/>
      <c r="AB46" s="650"/>
      <c r="AC46" s="650"/>
      <c r="AD46" s="653"/>
      <c r="AE46" s="653"/>
      <c r="AF46" s="653"/>
      <c r="AG46" s="653"/>
      <c r="AH46" s="654"/>
      <c r="AJ46" s="633"/>
      <c r="AK46" s="633"/>
      <c r="AL46" s="633"/>
      <c r="AM46" s="633"/>
      <c r="AN46" s="634"/>
      <c r="AP46" s="421"/>
      <c r="AQ46" s="422"/>
      <c r="AR46" s="422"/>
      <c r="AS46" s="422"/>
      <c r="AT46" s="423"/>
      <c r="AV46" s="646"/>
      <c r="AW46" s="647"/>
      <c r="AX46" s="647"/>
      <c r="AY46" s="647"/>
      <c r="AZ46" s="648"/>
      <c r="BB46" s="602" t="s">
        <v>293</v>
      </c>
      <c r="BC46" s="603"/>
      <c r="BD46" s="603"/>
      <c r="BE46" s="603"/>
      <c r="BF46" s="604"/>
    </row>
    <row r="47" spans="1:76">
      <c r="B47" s="661"/>
      <c r="X47" s="649"/>
      <c r="Y47" s="650"/>
      <c r="Z47" s="650"/>
      <c r="AA47" s="650"/>
      <c r="AB47" s="650"/>
      <c r="AC47" s="650"/>
      <c r="AD47" s="653"/>
      <c r="AE47" s="653"/>
      <c r="AF47" s="653"/>
      <c r="AG47" s="653"/>
      <c r="AH47" s="654"/>
      <c r="AJ47" s="633"/>
      <c r="AK47" s="633"/>
      <c r="AL47" s="633"/>
      <c r="AM47" s="633"/>
      <c r="AN47" s="634"/>
      <c r="AP47" s="611" t="s">
        <v>707</v>
      </c>
      <c r="AQ47" s="612"/>
      <c r="AR47" s="612"/>
      <c r="AS47" s="612"/>
      <c r="AT47" s="613"/>
      <c r="AV47" s="611" t="s">
        <v>707</v>
      </c>
      <c r="AW47" s="612"/>
      <c r="AX47" s="612"/>
      <c r="AY47" s="612"/>
      <c r="AZ47" s="613"/>
      <c r="BB47" s="605"/>
      <c r="BC47" s="606"/>
      <c r="BD47" s="606"/>
      <c r="BE47" s="606"/>
      <c r="BF47" s="607"/>
    </row>
    <row r="48" spans="1:76">
      <c r="X48" s="649"/>
      <c r="Y48" s="650"/>
      <c r="Z48" s="650"/>
      <c r="AA48" s="650"/>
      <c r="AB48" s="650"/>
      <c r="AC48" s="650"/>
      <c r="AD48" s="653"/>
      <c r="AE48" s="653"/>
      <c r="AF48" s="653"/>
      <c r="AG48" s="653"/>
      <c r="AH48" s="654"/>
      <c r="AJ48" s="633"/>
      <c r="AK48" s="633"/>
      <c r="AL48" s="633"/>
      <c r="AM48" s="633"/>
      <c r="AN48" s="634"/>
      <c r="AP48" s="611"/>
      <c r="AQ48" s="612"/>
      <c r="AR48" s="612"/>
      <c r="AS48" s="612"/>
      <c r="AT48" s="613"/>
      <c r="AV48" s="611"/>
      <c r="AW48" s="612"/>
      <c r="AX48" s="612"/>
      <c r="AY48" s="612"/>
      <c r="AZ48" s="613"/>
      <c r="BB48" s="605"/>
      <c r="BC48" s="606"/>
      <c r="BD48" s="606"/>
      <c r="BE48" s="606"/>
      <c r="BF48" s="607"/>
    </row>
    <row r="49" spans="2:58" ht="11.25">
      <c r="B49" s="315" t="s">
        <v>474</v>
      </c>
      <c r="X49" s="651"/>
      <c r="Y49" s="652"/>
      <c r="Z49" s="652"/>
      <c r="AA49" s="652"/>
      <c r="AB49" s="652"/>
      <c r="AC49" s="652"/>
      <c r="AD49" s="655"/>
      <c r="AE49" s="655"/>
      <c r="AF49" s="655"/>
      <c r="AG49" s="655"/>
      <c r="AH49" s="656"/>
      <c r="AJ49" s="635"/>
      <c r="AK49" s="635"/>
      <c r="AL49" s="635"/>
      <c r="AM49" s="635"/>
      <c r="AN49" s="636"/>
      <c r="AP49" s="614"/>
      <c r="AQ49" s="615"/>
      <c r="AR49" s="615"/>
      <c r="AS49" s="615"/>
      <c r="AT49" s="616"/>
      <c r="AV49" s="614"/>
      <c r="AW49" s="615"/>
      <c r="AX49" s="615"/>
      <c r="AY49" s="615"/>
      <c r="AZ49" s="616"/>
      <c r="BB49" s="608"/>
      <c r="BC49" s="609"/>
      <c r="BD49" s="609"/>
      <c r="BE49" s="609"/>
      <c r="BF49" s="610"/>
    </row>
  </sheetData>
  <sheetProtection algorithmName="SHA-512" hashValue="+WvX1iIPrme7Il2cZXsyyOPKMlHUe860eFNvyRVpAHM9ts39uV5SzJM8VdH8k4nfRrc0zSvuZinxPfv8W+tiiA==" saltValue="J8hVBzVcuDBs1BFhl7BWNg==" spinCount="100000" sheet="1" objects="1" scenarios="1"/>
  <mergeCells count="20">
    <mergeCell ref="A2:B2"/>
    <mergeCell ref="A30:B30"/>
    <mergeCell ref="A28:B28"/>
    <mergeCell ref="A18:B18"/>
    <mergeCell ref="A10:B10"/>
    <mergeCell ref="X41:AC49"/>
    <mergeCell ref="AD41:AH49"/>
    <mergeCell ref="B42:B45"/>
    <mergeCell ref="B46:B47"/>
    <mergeCell ref="X36:AH37"/>
    <mergeCell ref="X38:AH40"/>
    <mergeCell ref="BB46:BF49"/>
    <mergeCell ref="AP47:AT49"/>
    <mergeCell ref="AV47:AZ49"/>
    <mergeCell ref="AJ36:AN37"/>
    <mergeCell ref="AP36:AT37"/>
    <mergeCell ref="AV36:AZ37"/>
    <mergeCell ref="AJ38:AN49"/>
    <mergeCell ref="AP38:AT43"/>
    <mergeCell ref="AV38:AZ46"/>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683">
        <v>2023</v>
      </c>
      <c r="C1" s="683"/>
      <c r="D1" s="124"/>
      <c r="E1" s="124"/>
      <c r="F1" s="124"/>
      <c r="G1" s="124"/>
      <c r="H1" s="124"/>
      <c r="I1" s="124"/>
      <c r="J1" s="124"/>
      <c r="K1" s="124"/>
      <c r="L1" s="124"/>
      <c r="M1" s="124"/>
      <c r="N1" s="124"/>
      <c r="O1" s="124"/>
      <c r="P1" s="124"/>
      <c r="Q1" s="684">
        <f ca="1">TODAY()</f>
        <v>45613</v>
      </c>
      <c r="R1" s="684"/>
    </row>
    <row r="2" spans="2:18" ht="12" customHeight="1">
      <c r="B2" s="125" t="s">
        <v>198</v>
      </c>
      <c r="C2" s="126"/>
      <c r="D2" s="127" t="s">
        <v>199</v>
      </c>
      <c r="E2" s="127" t="s">
        <v>200</v>
      </c>
      <c r="F2" s="128" t="s">
        <v>201</v>
      </c>
      <c r="G2" s="128" t="s">
        <v>202</v>
      </c>
      <c r="H2" s="128" t="s">
        <v>186</v>
      </c>
      <c r="I2" s="128" t="s">
        <v>187</v>
      </c>
      <c r="J2" s="128" t="s">
        <v>188</v>
      </c>
      <c r="K2" s="128" t="s">
        <v>189</v>
      </c>
      <c r="L2" s="128" t="s">
        <v>190</v>
      </c>
      <c r="M2" s="128" t="s">
        <v>191</v>
      </c>
      <c r="N2" s="128" t="s">
        <v>192</v>
      </c>
      <c r="O2" s="128" t="s">
        <v>193</v>
      </c>
      <c r="P2" s="128" t="s">
        <v>194</v>
      </c>
      <c r="Q2" s="128" t="s">
        <v>195</v>
      </c>
      <c r="R2" s="128" t="s">
        <v>203</v>
      </c>
    </row>
    <row r="3" spans="2:18" ht="12" customHeight="1">
      <c r="B3" s="364">
        <v>1</v>
      </c>
      <c r="C3" s="365" t="s">
        <v>204</v>
      </c>
      <c r="D3" s="365" t="s">
        <v>205</v>
      </c>
      <c r="E3" s="365"/>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66">
        <v>1</v>
      </c>
      <c r="C4" s="367" t="s">
        <v>618</v>
      </c>
      <c r="D4" s="367" t="s">
        <v>205</v>
      </c>
      <c r="E4" s="367"/>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66">
        <v>1</v>
      </c>
      <c r="C5" s="367" t="s">
        <v>204</v>
      </c>
      <c r="D5" s="367" t="s">
        <v>206</v>
      </c>
      <c r="E5" s="367"/>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66">
        <v>1</v>
      </c>
      <c r="C6" s="367" t="s">
        <v>207</v>
      </c>
      <c r="D6" s="367" t="s">
        <v>206</v>
      </c>
      <c r="E6" s="367"/>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66">
        <v>1</v>
      </c>
      <c r="C7" s="367" t="s">
        <v>208</v>
      </c>
      <c r="D7" s="367" t="s">
        <v>206</v>
      </c>
      <c r="E7" s="367"/>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66">
        <v>1</v>
      </c>
      <c r="C8" s="367" t="s">
        <v>209</v>
      </c>
      <c r="D8" s="367" t="s">
        <v>206</v>
      </c>
      <c r="E8" s="367"/>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66">
        <v>3</v>
      </c>
      <c r="C9" s="367" t="s">
        <v>210</v>
      </c>
      <c r="D9" s="367" t="s">
        <v>206</v>
      </c>
      <c r="E9" s="367"/>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66">
        <v>1</v>
      </c>
      <c r="C10" s="367" t="s">
        <v>211</v>
      </c>
      <c r="D10" s="367" t="s">
        <v>206</v>
      </c>
      <c r="E10" s="367"/>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66">
        <v>1</v>
      </c>
      <c r="C11" s="367" t="s">
        <v>212</v>
      </c>
      <c r="D11" s="367" t="s">
        <v>206</v>
      </c>
      <c r="E11" s="367"/>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66">
        <v>1</v>
      </c>
      <c r="C12" s="367" t="s">
        <v>213</v>
      </c>
      <c r="D12" s="367" t="s">
        <v>206</v>
      </c>
      <c r="E12" s="367"/>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66">
        <v>1</v>
      </c>
      <c r="C13" s="367" t="s">
        <v>611</v>
      </c>
      <c r="D13" s="367" t="s">
        <v>206</v>
      </c>
      <c r="E13" s="367"/>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66">
        <v>1</v>
      </c>
      <c r="C14" s="367" t="s">
        <v>196</v>
      </c>
      <c r="D14" s="367" t="s">
        <v>206</v>
      </c>
      <c r="E14" s="367"/>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66">
        <v>1</v>
      </c>
      <c r="C15" s="367" t="s">
        <v>214</v>
      </c>
      <c r="D15" s="367" t="s">
        <v>206</v>
      </c>
      <c r="E15" s="367"/>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66">
        <v>5</v>
      </c>
      <c r="C16" s="367" t="s">
        <v>215</v>
      </c>
      <c r="D16" s="367" t="s">
        <v>206</v>
      </c>
      <c r="E16" s="367"/>
      <c r="F16" s="134"/>
      <c r="G16" s="134"/>
      <c r="H16" s="134"/>
      <c r="I16" s="134"/>
      <c r="J16" s="134"/>
      <c r="K16" s="134"/>
      <c r="L16" s="135">
        <v>35000</v>
      </c>
      <c r="M16" s="135"/>
      <c r="N16" s="135">
        <v>50000</v>
      </c>
      <c r="O16" s="134"/>
      <c r="P16" s="134"/>
      <c r="Q16" s="134"/>
      <c r="R16" s="133">
        <f t="shared" si="1"/>
        <v>85000</v>
      </c>
    </row>
    <row r="17" spans="2:18" ht="12" customHeight="1">
      <c r="B17" s="366">
        <v>1</v>
      </c>
      <c r="C17" s="367" t="s">
        <v>216</v>
      </c>
      <c r="D17" s="367" t="s">
        <v>206</v>
      </c>
      <c r="E17" s="367"/>
      <c r="F17" s="134"/>
      <c r="G17" s="134"/>
      <c r="H17" s="134"/>
      <c r="I17" s="134"/>
      <c r="J17" s="134"/>
      <c r="K17" s="135">
        <v>80000</v>
      </c>
      <c r="L17" s="135"/>
      <c r="M17" s="135"/>
      <c r="N17" s="135"/>
      <c r="O17" s="135"/>
      <c r="P17" s="135">
        <v>80000</v>
      </c>
      <c r="Q17" s="134"/>
      <c r="R17" s="133">
        <f t="shared" si="1"/>
        <v>160000</v>
      </c>
    </row>
    <row r="18" spans="2:18" ht="12" customHeight="1">
      <c r="B18" s="366">
        <v>4</v>
      </c>
      <c r="C18" s="367" t="s">
        <v>217</v>
      </c>
      <c r="D18" s="367" t="s">
        <v>206</v>
      </c>
      <c r="E18" s="367"/>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66">
        <v>1</v>
      </c>
      <c r="C19" s="367" t="s">
        <v>42</v>
      </c>
      <c r="D19" s="367" t="s">
        <v>206</v>
      </c>
      <c r="E19" s="367"/>
      <c r="F19" s="135"/>
      <c r="G19" s="135"/>
      <c r="H19" s="135"/>
      <c r="I19" s="135"/>
      <c r="J19" s="135"/>
      <c r="K19" s="135"/>
      <c r="L19" s="135"/>
      <c r="M19" s="135"/>
      <c r="N19" s="135"/>
      <c r="O19" s="135"/>
      <c r="P19" s="135"/>
      <c r="Q19" s="135"/>
      <c r="R19" s="133">
        <f t="shared" si="1"/>
        <v>0</v>
      </c>
    </row>
    <row r="20" spans="2:18" ht="12" customHeight="1">
      <c r="B20" s="366">
        <v>2</v>
      </c>
      <c r="C20" s="367" t="s">
        <v>218</v>
      </c>
      <c r="D20" s="367" t="s">
        <v>219</v>
      </c>
      <c r="E20" s="367" t="s">
        <v>220</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66">
        <v>2</v>
      </c>
      <c r="C21" s="367" t="s">
        <v>221</v>
      </c>
      <c r="D21" s="367" t="s">
        <v>222</v>
      </c>
      <c r="E21" s="367" t="s">
        <v>223</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66">
        <v>2</v>
      </c>
      <c r="C22" s="367" t="s">
        <v>224</v>
      </c>
      <c r="D22" s="367" t="s">
        <v>225</v>
      </c>
      <c r="E22" s="367" t="s">
        <v>226</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66">
        <v>3</v>
      </c>
      <c r="C23" s="367" t="s">
        <v>343</v>
      </c>
      <c r="D23" s="367" t="s">
        <v>222</v>
      </c>
      <c r="E23" s="367" t="s">
        <v>227</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66">
        <v>4</v>
      </c>
      <c r="C24" s="367" t="s">
        <v>228</v>
      </c>
      <c r="D24" s="367" t="s">
        <v>222</v>
      </c>
      <c r="E24" s="367" t="s">
        <v>229</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66">
        <v>4</v>
      </c>
      <c r="C25" s="367" t="s">
        <v>230</v>
      </c>
      <c r="D25" s="367" t="s">
        <v>225</v>
      </c>
      <c r="E25" s="367" t="s">
        <v>227</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66">
        <v>1</v>
      </c>
      <c r="C26" s="367" t="s">
        <v>231</v>
      </c>
      <c r="D26" s="367" t="s">
        <v>205</v>
      </c>
      <c r="E26" s="367"/>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66">
        <v>1</v>
      </c>
      <c r="C27" s="367" t="s">
        <v>42</v>
      </c>
      <c r="D27" s="367" t="s">
        <v>205</v>
      </c>
      <c r="E27" s="367"/>
      <c r="F27" s="134"/>
      <c r="G27" s="134"/>
      <c r="H27" s="134"/>
      <c r="I27" s="134"/>
      <c r="J27" s="134"/>
      <c r="K27" s="134"/>
      <c r="L27" s="134"/>
      <c r="M27" s="134"/>
      <c r="N27" s="134"/>
      <c r="O27" s="134"/>
      <c r="P27" s="134"/>
      <c r="Q27" s="134"/>
      <c r="R27" s="133">
        <f t="shared" si="0"/>
        <v>0</v>
      </c>
    </row>
    <row r="28" spans="2:18" ht="12" customHeight="1">
      <c r="B28" s="366">
        <v>6</v>
      </c>
      <c r="C28" s="367" t="s">
        <v>609</v>
      </c>
      <c r="D28" s="367" t="s">
        <v>219</v>
      </c>
      <c r="E28" s="367"/>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66"/>
      <c r="C29" s="367"/>
      <c r="D29" s="367"/>
      <c r="E29" s="367"/>
      <c r="F29" s="134"/>
      <c r="G29" s="134"/>
      <c r="H29" s="134"/>
      <c r="I29" s="134"/>
      <c r="J29" s="134"/>
      <c r="K29" s="134"/>
      <c r="L29" s="134"/>
      <c r="M29" s="134"/>
      <c r="N29" s="134"/>
      <c r="O29" s="134"/>
      <c r="P29" s="134"/>
      <c r="Q29" s="134"/>
      <c r="R29" s="133">
        <f t="shared" si="0"/>
        <v>0</v>
      </c>
    </row>
    <row r="30" spans="2:18" ht="12" customHeight="1">
      <c r="B30" s="368"/>
      <c r="C30" s="369"/>
      <c r="D30" s="369"/>
      <c r="E30" s="369"/>
      <c r="F30" s="370"/>
      <c r="G30" s="370"/>
      <c r="H30" s="370"/>
      <c r="I30" s="370"/>
      <c r="J30" s="370"/>
      <c r="K30" s="370"/>
      <c r="L30" s="370"/>
      <c r="M30" s="370"/>
      <c r="N30" s="370"/>
      <c r="O30" s="370"/>
      <c r="P30" s="370"/>
      <c r="Q30" s="370"/>
      <c r="R30" s="138">
        <f t="shared" si="0"/>
        <v>0</v>
      </c>
    </row>
    <row r="31" spans="2:18" ht="12" customHeight="1">
      <c r="B31" s="371"/>
      <c r="C31" s="372"/>
      <c r="D31" s="372"/>
      <c r="E31" s="372" t="s">
        <v>203</v>
      </c>
      <c r="F31" s="373">
        <f t="shared" ref="F31:R31" si="2">SUM(F3:F30)</f>
        <v>403000</v>
      </c>
      <c r="G31" s="373">
        <f t="shared" si="2"/>
        <v>414000</v>
      </c>
      <c r="H31" s="373">
        <f t="shared" si="2"/>
        <v>409000</v>
      </c>
      <c r="I31" s="373">
        <f t="shared" si="2"/>
        <v>414000</v>
      </c>
      <c r="J31" s="373">
        <f t="shared" si="2"/>
        <v>409000</v>
      </c>
      <c r="K31" s="373">
        <f t="shared" si="2"/>
        <v>669000</v>
      </c>
      <c r="L31" s="373">
        <f t="shared" si="2"/>
        <v>469000</v>
      </c>
      <c r="M31" s="373">
        <f t="shared" si="2"/>
        <v>384000</v>
      </c>
      <c r="N31" s="373">
        <f t="shared" si="2"/>
        <v>454000</v>
      </c>
      <c r="O31" s="373">
        <f t="shared" si="2"/>
        <v>384000</v>
      </c>
      <c r="P31" s="373">
        <f t="shared" si="2"/>
        <v>484000</v>
      </c>
      <c r="Q31" s="373">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232</v>
      </c>
      <c r="C33" s="128"/>
      <c r="D33" s="124"/>
      <c r="E33" s="124"/>
      <c r="F33" s="128" t="s">
        <v>201</v>
      </c>
      <c r="G33" s="128" t="s">
        <v>202</v>
      </c>
      <c r="H33" s="128" t="s">
        <v>186</v>
      </c>
      <c r="I33" s="128" t="s">
        <v>187</v>
      </c>
      <c r="J33" s="128" t="s">
        <v>188</v>
      </c>
      <c r="K33" s="128" t="s">
        <v>189</v>
      </c>
      <c r="L33" s="128" t="s">
        <v>190</v>
      </c>
      <c r="M33" s="128" t="s">
        <v>191</v>
      </c>
      <c r="N33" s="128" t="s">
        <v>192</v>
      </c>
      <c r="O33" s="128" t="s">
        <v>193</v>
      </c>
      <c r="P33" s="128" t="s">
        <v>194</v>
      </c>
      <c r="Q33" s="128" t="s">
        <v>195</v>
      </c>
      <c r="R33" s="128" t="s">
        <v>203</v>
      </c>
    </row>
    <row r="34" spans="2:18" ht="12" customHeight="1">
      <c r="B34" s="685" t="s">
        <v>205</v>
      </c>
      <c r="C34" s="685"/>
      <c r="D34" s="141"/>
      <c r="E34" s="141"/>
      <c r="F34" s="347">
        <f t="shared" ref="F34:R40" si="3">SUMIF($D$3:$D$30,$B34,F$3:F$30)</f>
        <v>115000</v>
      </c>
      <c r="G34" s="347">
        <f t="shared" si="3"/>
        <v>115000</v>
      </c>
      <c r="H34" s="347">
        <f t="shared" si="3"/>
        <v>115000</v>
      </c>
      <c r="I34" s="347">
        <f t="shared" si="3"/>
        <v>115000</v>
      </c>
      <c r="J34" s="347">
        <f t="shared" si="3"/>
        <v>115000</v>
      </c>
      <c r="K34" s="347">
        <f t="shared" si="3"/>
        <v>115000</v>
      </c>
      <c r="L34" s="347">
        <f t="shared" si="3"/>
        <v>115000</v>
      </c>
      <c r="M34" s="347">
        <f t="shared" si="3"/>
        <v>115000</v>
      </c>
      <c r="N34" s="347">
        <f t="shared" si="3"/>
        <v>115000</v>
      </c>
      <c r="O34" s="347">
        <f t="shared" si="3"/>
        <v>115000</v>
      </c>
      <c r="P34" s="347">
        <f t="shared" si="3"/>
        <v>115000</v>
      </c>
      <c r="Q34" s="347">
        <f t="shared" si="3"/>
        <v>115000</v>
      </c>
      <c r="R34" s="142">
        <f t="shared" si="3"/>
        <v>1380000</v>
      </c>
    </row>
    <row r="35" spans="2:18" ht="12" customHeight="1">
      <c r="B35" s="681" t="s">
        <v>233</v>
      </c>
      <c r="C35" s="681"/>
      <c r="D35" s="132"/>
      <c r="E35" s="132"/>
      <c r="F35" s="348">
        <f t="shared" si="3"/>
        <v>142000</v>
      </c>
      <c r="G35" s="348">
        <f t="shared" si="3"/>
        <v>128000</v>
      </c>
      <c r="H35" s="348">
        <f t="shared" si="3"/>
        <v>148000</v>
      </c>
      <c r="I35" s="348">
        <f t="shared" si="3"/>
        <v>128000</v>
      </c>
      <c r="J35" s="348">
        <f t="shared" si="3"/>
        <v>148000</v>
      </c>
      <c r="K35" s="348">
        <f t="shared" si="3"/>
        <v>208000</v>
      </c>
      <c r="L35" s="348">
        <f t="shared" si="3"/>
        <v>183000</v>
      </c>
      <c r="M35" s="348">
        <f t="shared" si="3"/>
        <v>123000</v>
      </c>
      <c r="N35" s="348">
        <f t="shared" si="3"/>
        <v>193000</v>
      </c>
      <c r="O35" s="348">
        <f t="shared" si="3"/>
        <v>123000</v>
      </c>
      <c r="P35" s="348">
        <f t="shared" si="3"/>
        <v>223000</v>
      </c>
      <c r="Q35" s="348">
        <f t="shared" si="3"/>
        <v>123000</v>
      </c>
      <c r="R35" s="143">
        <f t="shared" si="3"/>
        <v>1870000</v>
      </c>
    </row>
    <row r="36" spans="2:18" ht="12" customHeight="1">
      <c r="B36" s="681" t="s">
        <v>219</v>
      </c>
      <c r="C36" s="681"/>
      <c r="D36" s="132"/>
      <c r="E36" s="132"/>
      <c r="F36" s="348">
        <f t="shared" si="3"/>
        <v>80000</v>
      </c>
      <c r="G36" s="348">
        <f t="shared" si="3"/>
        <v>80000</v>
      </c>
      <c r="H36" s="348">
        <f t="shared" si="3"/>
        <v>80000</v>
      </c>
      <c r="I36" s="348">
        <f t="shared" si="3"/>
        <v>80000</v>
      </c>
      <c r="J36" s="348">
        <f t="shared" si="3"/>
        <v>80000</v>
      </c>
      <c r="K36" s="348">
        <f t="shared" si="3"/>
        <v>280000</v>
      </c>
      <c r="L36" s="348">
        <f t="shared" si="3"/>
        <v>80000</v>
      </c>
      <c r="M36" s="348">
        <f t="shared" si="3"/>
        <v>80000</v>
      </c>
      <c r="N36" s="348">
        <f t="shared" si="3"/>
        <v>80000</v>
      </c>
      <c r="O36" s="348">
        <f t="shared" si="3"/>
        <v>80000</v>
      </c>
      <c r="P36" s="348">
        <f t="shared" si="3"/>
        <v>80000</v>
      </c>
      <c r="Q36" s="348">
        <f t="shared" si="3"/>
        <v>280000</v>
      </c>
      <c r="R36" s="143">
        <f t="shared" si="3"/>
        <v>1360000</v>
      </c>
    </row>
    <row r="37" spans="2:18" ht="12" customHeight="1">
      <c r="B37" s="681" t="s">
        <v>225</v>
      </c>
      <c r="C37" s="681"/>
      <c r="D37" s="132"/>
      <c r="E37" s="132"/>
      <c r="F37" s="348">
        <f t="shared" si="3"/>
        <v>4000</v>
      </c>
      <c r="G37" s="348">
        <f t="shared" si="3"/>
        <v>29000</v>
      </c>
      <c r="H37" s="348">
        <f t="shared" si="3"/>
        <v>4000</v>
      </c>
      <c r="I37" s="348">
        <f t="shared" si="3"/>
        <v>29000</v>
      </c>
      <c r="J37" s="348">
        <f t="shared" si="3"/>
        <v>4000</v>
      </c>
      <c r="K37" s="348">
        <f t="shared" si="3"/>
        <v>4000</v>
      </c>
      <c r="L37" s="348">
        <f t="shared" si="3"/>
        <v>29000</v>
      </c>
      <c r="M37" s="348">
        <f t="shared" si="3"/>
        <v>4000</v>
      </c>
      <c r="N37" s="348">
        <f t="shared" si="3"/>
        <v>4000</v>
      </c>
      <c r="O37" s="348">
        <f t="shared" si="3"/>
        <v>4000</v>
      </c>
      <c r="P37" s="348">
        <f t="shared" si="3"/>
        <v>4000</v>
      </c>
      <c r="Q37" s="348">
        <f t="shared" si="3"/>
        <v>29000</v>
      </c>
      <c r="R37" s="143">
        <f t="shared" si="3"/>
        <v>148000</v>
      </c>
    </row>
    <row r="38" spans="2:18" ht="12" customHeight="1">
      <c r="B38" s="681" t="s">
        <v>222</v>
      </c>
      <c r="C38" s="681"/>
      <c r="D38" s="132"/>
      <c r="E38" s="132"/>
      <c r="F38" s="348">
        <f t="shared" si="3"/>
        <v>62000</v>
      </c>
      <c r="G38" s="348">
        <f t="shared" si="3"/>
        <v>62000</v>
      </c>
      <c r="H38" s="348">
        <f t="shared" si="3"/>
        <v>62000</v>
      </c>
      <c r="I38" s="348">
        <f t="shared" si="3"/>
        <v>62000</v>
      </c>
      <c r="J38" s="348">
        <f t="shared" si="3"/>
        <v>62000</v>
      </c>
      <c r="K38" s="348">
        <f t="shared" si="3"/>
        <v>62000</v>
      </c>
      <c r="L38" s="348">
        <f t="shared" si="3"/>
        <v>62000</v>
      </c>
      <c r="M38" s="348">
        <f t="shared" si="3"/>
        <v>62000</v>
      </c>
      <c r="N38" s="348">
        <f t="shared" si="3"/>
        <v>62000</v>
      </c>
      <c r="O38" s="348">
        <f t="shared" si="3"/>
        <v>62000</v>
      </c>
      <c r="P38" s="348">
        <f t="shared" si="3"/>
        <v>62000</v>
      </c>
      <c r="Q38" s="348">
        <f t="shared" si="3"/>
        <v>62000</v>
      </c>
      <c r="R38" s="143">
        <f t="shared" si="3"/>
        <v>744000</v>
      </c>
    </row>
    <row r="39" spans="2:18" ht="12" customHeight="1">
      <c r="B39" s="681" t="s">
        <v>234</v>
      </c>
      <c r="C39" s="681"/>
      <c r="D39" s="132"/>
      <c r="E39" s="132"/>
      <c r="F39" s="348">
        <f t="shared" si="3"/>
        <v>0</v>
      </c>
      <c r="G39" s="348">
        <f t="shared" si="3"/>
        <v>0</v>
      </c>
      <c r="H39" s="348">
        <f t="shared" si="3"/>
        <v>0</v>
      </c>
      <c r="I39" s="348">
        <f t="shared" si="3"/>
        <v>0</v>
      </c>
      <c r="J39" s="348">
        <f t="shared" si="3"/>
        <v>0</v>
      </c>
      <c r="K39" s="348">
        <f t="shared" si="3"/>
        <v>0</v>
      </c>
      <c r="L39" s="348">
        <f t="shared" si="3"/>
        <v>0</v>
      </c>
      <c r="M39" s="348">
        <f t="shared" si="3"/>
        <v>0</v>
      </c>
      <c r="N39" s="348">
        <f t="shared" si="3"/>
        <v>0</v>
      </c>
      <c r="O39" s="348">
        <f t="shared" si="3"/>
        <v>0</v>
      </c>
      <c r="P39" s="348">
        <f t="shared" si="3"/>
        <v>0</v>
      </c>
      <c r="Q39" s="348">
        <f t="shared" si="3"/>
        <v>0</v>
      </c>
      <c r="R39" s="143">
        <f t="shared" si="3"/>
        <v>0</v>
      </c>
    </row>
    <row r="40" spans="2:18" ht="12" customHeight="1">
      <c r="B40" s="681" t="s">
        <v>42</v>
      </c>
      <c r="C40" s="681"/>
      <c r="D40" s="132"/>
      <c r="E40" s="132"/>
      <c r="F40" s="348">
        <f t="shared" si="3"/>
        <v>0</v>
      </c>
      <c r="G40" s="348">
        <f t="shared" si="3"/>
        <v>0</v>
      </c>
      <c r="H40" s="348">
        <f t="shared" si="3"/>
        <v>0</v>
      </c>
      <c r="I40" s="348">
        <f t="shared" si="3"/>
        <v>0</v>
      </c>
      <c r="J40" s="348">
        <f t="shared" si="3"/>
        <v>0</v>
      </c>
      <c r="K40" s="348">
        <f t="shared" si="3"/>
        <v>0</v>
      </c>
      <c r="L40" s="348">
        <f t="shared" si="3"/>
        <v>0</v>
      </c>
      <c r="M40" s="348">
        <f t="shared" si="3"/>
        <v>0</v>
      </c>
      <c r="N40" s="348">
        <f t="shared" si="3"/>
        <v>0</v>
      </c>
      <c r="O40" s="348">
        <f t="shared" si="3"/>
        <v>0</v>
      </c>
      <c r="P40" s="348">
        <f t="shared" si="3"/>
        <v>0</v>
      </c>
      <c r="Q40" s="348">
        <f t="shared" si="3"/>
        <v>0</v>
      </c>
      <c r="R40" s="143">
        <f t="shared" si="3"/>
        <v>0</v>
      </c>
    </row>
    <row r="41" spans="2:18" ht="12" customHeight="1">
      <c r="B41" s="682"/>
      <c r="C41" s="682"/>
      <c r="D41" s="137"/>
      <c r="E41" s="137"/>
      <c r="F41" s="349">
        <f t="shared" ref="F41:Q41" si="4">SUMIF($D$3:$D$30,$B41,F$3:F$30)</f>
        <v>0</v>
      </c>
      <c r="G41" s="349">
        <f t="shared" si="4"/>
        <v>0</v>
      </c>
      <c r="H41" s="349">
        <f t="shared" si="4"/>
        <v>0</v>
      </c>
      <c r="I41" s="349">
        <f t="shared" si="4"/>
        <v>0</v>
      </c>
      <c r="J41" s="349">
        <f t="shared" si="4"/>
        <v>0</v>
      </c>
      <c r="K41" s="349">
        <f t="shared" si="4"/>
        <v>0</v>
      </c>
      <c r="L41" s="349">
        <f t="shared" si="4"/>
        <v>0</v>
      </c>
      <c r="M41" s="349">
        <f t="shared" si="4"/>
        <v>0</v>
      </c>
      <c r="N41" s="349">
        <f t="shared" si="4"/>
        <v>0</v>
      </c>
      <c r="O41" s="349">
        <f t="shared" si="4"/>
        <v>0</v>
      </c>
      <c r="P41" s="349">
        <f t="shared" si="4"/>
        <v>0</v>
      </c>
      <c r="Q41" s="349">
        <f t="shared" si="4"/>
        <v>0</v>
      </c>
      <c r="R41" s="144">
        <f>SUMIF($D$3:$D$30,$C41,R$3:R$30)</f>
        <v>0</v>
      </c>
    </row>
    <row r="42" spans="2:18" ht="12" customHeight="1">
      <c r="B42" s="145"/>
      <c r="C42" s="146"/>
      <c r="D42" s="146"/>
      <c r="E42" s="146" t="s">
        <v>203</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235</v>
      </c>
      <c r="C44" s="128"/>
      <c r="D44" s="124"/>
      <c r="E44" s="124"/>
      <c r="F44" s="128" t="s">
        <v>201</v>
      </c>
      <c r="G44" s="128" t="s">
        <v>202</v>
      </c>
      <c r="H44" s="128" t="s">
        <v>186</v>
      </c>
      <c r="I44" s="128" t="s">
        <v>187</v>
      </c>
      <c r="J44" s="128" t="s">
        <v>188</v>
      </c>
      <c r="K44" s="128" t="s">
        <v>189</v>
      </c>
      <c r="L44" s="128" t="s">
        <v>190</v>
      </c>
      <c r="M44" s="128" t="s">
        <v>191</v>
      </c>
      <c r="N44" s="128" t="s">
        <v>192</v>
      </c>
      <c r="O44" s="128" t="s">
        <v>193</v>
      </c>
      <c r="P44" s="128" t="s">
        <v>194</v>
      </c>
      <c r="Q44" s="128" t="s">
        <v>195</v>
      </c>
      <c r="R44" s="128" t="s">
        <v>203</v>
      </c>
    </row>
    <row r="45" spans="2:18" ht="12" customHeight="1">
      <c r="B45" s="180">
        <v>1</v>
      </c>
      <c r="C45" s="350" t="s">
        <v>236</v>
      </c>
      <c r="D45" s="350"/>
      <c r="E45" s="350"/>
      <c r="F45" s="347">
        <f t="shared" ref="F45:R50" si="6">SUMIF($B$3:$B$30,$B45,F$3:F$30)</f>
        <v>243000</v>
      </c>
      <c r="G45" s="347">
        <f t="shared" si="6"/>
        <v>229000</v>
      </c>
      <c r="H45" s="347">
        <f t="shared" si="6"/>
        <v>249000</v>
      </c>
      <c r="I45" s="347">
        <f t="shared" si="6"/>
        <v>229000</v>
      </c>
      <c r="J45" s="347">
        <f t="shared" si="6"/>
        <v>249000</v>
      </c>
      <c r="K45" s="347">
        <f t="shared" si="6"/>
        <v>309000</v>
      </c>
      <c r="L45" s="347">
        <f t="shared" si="6"/>
        <v>249000</v>
      </c>
      <c r="M45" s="347">
        <f t="shared" si="6"/>
        <v>224000</v>
      </c>
      <c r="N45" s="347">
        <f t="shared" si="6"/>
        <v>244000</v>
      </c>
      <c r="O45" s="347">
        <f t="shared" si="6"/>
        <v>224000</v>
      </c>
      <c r="P45" s="347">
        <f t="shared" si="6"/>
        <v>324000</v>
      </c>
      <c r="Q45" s="347">
        <f t="shared" si="6"/>
        <v>224000</v>
      </c>
      <c r="R45" s="142">
        <f t="shared" si="6"/>
        <v>2997000</v>
      </c>
    </row>
    <row r="46" spans="2:18" ht="12" customHeight="1">
      <c r="B46" s="183">
        <v>2</v>
      </c>
      <c r="C46" s="351" t="s">
        <v>114</v>
      </c>
      <c r="D46" s="351"/>
      <c r="E46" s="351"/>
      <c r="F46" s="348">
        <f t="shared" si="6"/>
        <v>75000</v>
      </c>
      <c r="G46" s="348">
        <f t="shared" si="6"/>
        <v>100000</v>
      </c>
      <c r="H46" s="348">
        <f t="shared" si="6"/>
        <v>75000</v>
      </c>
      <c r="I46" s="348">
        <f t="shared" si="6"/>
        <v>100000</v>
      </c>
      <c r="J46" s="348">
        <f t="shared" si="6"/>
        <v>75000</v>
      </c>
      <c r="K46" s="348">
        <f t="shared" si="6"/>
        <v>275000</v>
      </c>
      <c r="L46" s="348">
        <f t="shared" si="6"/>
        <v>100000</v>
      </c>
      <c r="M46" s="348">
        <f t="shared" si="6"/>
        <v>75000</v>
      </c>
      <c r="N46" s="348">
        <f t="shared" si="6"/>
        <v>75000</v>
      </c>
      <c r="O46" s="348">
        <f t="shared" si="6"/>
        <v>75000</v>
      </c>
      <c r="P46" s="348">
        <f t="shared" si="6"/>
        <v>75000</v>
      </c>
      <c r="Q46" s="348">
        <f t="shared" si="6"/>
        <v>300000</v>
      </c>
      <c r="R46" s="143">
        <f t="shared" si="6"/>
        <v>1400000</v>
      </c>
    </row>
    <row r="47" spans="2:18" ht="12" customHeight="1">
      <c r="B47" s="183">
        <v>3</v>
      </c>
      <c r="C47" s="351" t="s">
        <v>237</v>
      </c>
      <c r="D47" s="351"/>
      <c r="E47" s="351"/>
      <c r="F47" s="348">
        <f t="shared" si="6"/>
        <v>45000</v>
      </c>
      <c r="G47" s="348">
        <f t="shared" si="6"/>
        <v>45000</v>
      </c>
      <c r="H47" s="348">
        <f t="shared" si="6"/>
        <v>45000</v>
      </c>
      <c r="I47" s="348">
        <f t="shared" si="6"/>
        <v>45000</v>
      </c>
      <c r="J47" s="348">
        <f t="shared" si="6"/>
        <v>45000</v>
      </c>
      <c r="K47" s="348">
        <f t="shared" si="6"/>
        <v>45000</v>
      </c>
      <c r="L47" s="348">
        <f t="shared" si="6"/>
        <v>45000</v>
      </c>
      <c r="M47" s="348">
        <f t="shared" si="6"/>
        <v>45000</v>
      </c>
      <c r="N47" s="348">
        <f t="shared" si="6"/>
        <v>45000</v>
      </c>
      <c r="O47" s="348">
        <f t="shared" si="6"/>
        <v>45000</v>
      </c>
      <c r="P47" s="348">
        <f t="shared" si="6"/>
        <v>45000</v>
      </c>
      <c r="Q47" s="348">
        <f t="shared" si="6"/>
        <v>45000</v>
      </c>
      <c r="R47" s="143">
        <f t="shared" si="6"/>
        <v>540000</v>
      </c>
    </row>
    <row r="48" spans="2:18" ht="12" customHeight="1">
      <c r="B48" s="183">
        <v>4</v>
      </c>
      <c r="C48" s="351" t="s">
        <v>238</v>
      </c>
      <c r="D48" s="351"/>
      <c r="E48" s="351"/>
      <c r="F48" s="348">
        <f t="shared" si="6"/>
        <v>10000</v>
      </c>
      <c r="G48" s="348">
        <f t="shared" si="6"/>
        <v>10000</v>
      </c>
      <c r="H48" s="348">
        <f t="shared" si="6"/>
        <v>10000</v>
      </c>
      <c r="I48" s="348">
        <f t="shared" si="6"/>
        <v>10000</v>
      </c>
      <c r="J48" s="348">
        <f t="shared" si="6"/>
        <v>10000</v>
      </c>
      <c r="K48" s="348">
        <f t="shared" si="6"/>
        <v>10000</v>
      </c>
      <c r="L48" s="348">
        <f t="shared" si="6"/>
        <v>10000</v>
      </c>
      <c r="M48" s="348">
        <f t="shared" si="6"/>
        <v>10000</v>
      </c>
      <c r="N48" s="348">
        <f t="shared" si="6"/>
        <v>10000</v>
      </c>
      <c r="O48" s="348">
        <f t="shared" si="6"/>
        <v>10000</v>
      </c>
      <c r="P48" s="348">
        <f t="shared" si="6"/>
        <v>10000</v>
      </c>
      <c r="Q48" s="348">
        <f t="shared" si="6"/>
        <v>10000</v>
      </c>
      <c r="R48" s="143">
        <f t="shared" si="6"/>
        <v>120000</v>
      </c>
    </row>
    <row r="49" spans="2:18" ht="12" customHeight="1">
      <c r="B49" s="352">
        <v>5</v>
      </c>
      <c r="C49" s="351" t="s">
        <v>215</v>
      </c>
      <c r="D49" s="353"/>
      <c r="E49" s="353"/>
      <c r="F49" s="348">
        <f t="shared" si="6"/>
        <v>0</v>
      </c>
      <c r="G49" s="348">
        <f t="shared" si="6"/>
        <v>0</v>
      </c>
      <c r="H49" s="348">
        <f t="shared" si="6"/>
        <v>0</v>
      </c>
      <c r="I49" s="348">
        <f t="shared" si="6"/>
        <v>0</v>
      </c>
      <c r="J49" s="348">
        <f t="shared" si="6"/>
        <v>0</v>
      </c>
      <c r="K49" s="348">
        <f t="shared" si="6"/>
        <v>0</v>
      </c>
      <c r="L49" s="348">
        <f t="shared" si="6"/>
        <v>35000</v>
      </c>
      <c r="M49" s="348">
        <f t="shared" si="6"/>
        <v>0</v>
      </c>
      <c r="N49" s="348">
        <f t="shared" si="6"/>
        <v>50000</v>
      </c>
      <c r="O49" s="348">
        <f t="shared" si="6"/>
        <v>0</v>
      </c>
      <c r="P49" s="348">
        <f t="shared" si="6"/>
        <v>0</v>
      </c>
      <c r="Q49" s="348">
        <f t="shared" si="6"/>
        <v>0</v>
      </c>
      <c r="R49" s="354">
        <f t="shared" si="6"/>
        <v>85000</v>
      </c>
    </row>
    <row r="50" spans="2:18" ht="12" customHeight="1">
      <c r="B50" s="187">
        <v>6</v>
      </c>
      <c r="C50" s="355" t="s">
        <v>610</v>
      </c>
      <c r="D50" s="355"/>
      <c r="E50" s="355"/>
      <c r="F50" s="349">
        <f t="shared" si="6"/>
        <v>30000</v>
      </c>
      <c r="G50" s="349">
        <f t="shared" si="6"/>
        <v>30000</v>
      </c>
      <c r="H50" s="349">
        <f t="shared" si="6"/>
        <v>30000</v>
      </c>
      <c r="I50" s="349">
        <f t="shared" si="6"/>
        <v>30000</v>
      </c>
      <c r="J50" s="349">
        <f t="shared" si="6"/>
        <v>30000</v>
      </c>
      <c r="K50" s="349">
        <f t="shared" si="6"/>
        <v>30000</v>
      </c>
      <c r="L50" s="349">
        <f t="shared" si="6"/>
        <v>30000</v>
      </c>
      <c r="M50" s="349">
        <f t="shared" si="6"/>
        <v>30000</v>
      </c>
      <c r="N50" s="349">
        <f t="shared" si="6"/>
        <v>30000</v>
      </c>
      <c r="O50" s="349">
        <f t="shared" si="6"/>
        <v>30000</v>
      </c>
      <c r="P50" s="349">
        <f t="shared" si="6"/>
        <v>30000</v>
      </c>
      <c r="Q50" s="349">
        <f t="shared" si="6"/>
        <v>30000</v>
      </c>
      <c r="R50" s="144">
        <f t="shared" si="6"/>
        <v>360000</v>
      </c>
    </row>
    <row r="51" spans="2:18" ht="12" customHeight="1">
      <c r="B51" s="145"/>
      <c r="C51" s="146"/>
      <c r="D51" s="146"/>
      <c r="E51" s="146" t="s">
        <v>203</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239</v>
      </c>
      <c r="C54" s="150"/>
      <c r="D54" s="150"/>
      <c r="F54" s="152" t="s">
        <v>201</v>
      </c>
      <c r="G54" s="152" t="s">
        <v>202</v>
      </c>
      <c r="H54" s="152" t="s">
        <v>186</v>
      </c>
      <c r="I54" s="152" t="s">
        <v>187</v>
      </c>
      <c r="J54" s="152" t="s">
        <v>188</v>
      </c>
      <c r="K54" s="152" t="s">
        <v>189</v>
      </c>
      <c r="L54" s="152" t="s">
        <v>190</v>
      </c>
      <c r="M54" s="152" t="s">
        <v>191</v>
      </c>
      <c r="N54" s="152" t="s">
        <v>192</v>
      </c>
      <c r="O54" s="152" t="s">
        <v>193</v>
      </c>
      <c r="P54" s="152" t="s">
        <v>194</v>
      </c>
      <c r="Q54" s="152" t="s">
        <v>195</v>
      </c>
      <c r="R54" s="153" t="s">
        <v>203</v>
      </c>
    </row>
    <row r="55" spans="2:18" ht="12" customHeight="1">
      <c r="B55" s="154"/>
      <c r="C55" s="378" t="s">
        <v>612</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79" t="s">
        <v>613</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79" t="s">
        <v>240</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74"/>
      <c r="C58" s="380" t="s">
        <v>614</v>
      </c>
      <c r="D58" s="375"/>
      <c r="E58" s="376"/>
      <c r="F58" s="377">
        <v>200000</v>
      </c>
      <c r="G58" s="377">
        <v>200000</v>
      </c>
      <c r="H58" s="377">
        <v>200000</v>
      </c>
      <c r="I58" s="377">
        <v>200000</v>
      </c>
      <c r="J58" s="377">
        <v>200000</v>
      </c>
      <c r="K58" s="377">
        <v>200000</v>
      </c>
      <c r="L58" s="377">
        <v>200000</v>
      </c>
      <c r="M58" s="377">
        <v>200000</v>
      </c>
      <c r="N58" s="377">
        <v>200000</v>
      </c>
      <c r="O58" s="377">
        <v>200000</v>
      </c>
      <c r="P58" s="377">
        <v>200000</v>
      </c>
      <c r="Q58" s="377">
        <v>200000</v>
      </c>
      <c r="R58" s="161">
        <f t="shared" si="8"/>
        <v>2400000</v>
      </c>
    </row>
    <row r="59" spans="2:18" ht="12" customHeight="1">
      <c r="B59" s="374"/>
      <c r="C59" s="380" t="s">
        <v>615</v>
      </c>
      <c r="D59" s="375"/>
      <c r="E59" s="376"/>
      <c r="F59" s="377">
        <v>0</v>
      </c>
      <c r="G59" s="377">
        <v>0</v>
      </c>
      <c r="H59" s="377">
        <v>0</v>
      </c>
      <c r="I59" s="377">
        <v>0</v>
      </c>
      <c r="J59" s="377">
        <v>0</v>
      </c>
      <c r="K59" s="377">
        <v>0</v>
      </c>
      <c r="L59" s="377">
        <v>0</v>
      </c>
      <c r="M59" s="377">
        <v>0</v>
      </c>
      <c r="N59" s="377">
        <v>0</v>
      </c>
      <c r="O59" s="377">
        <v>0</v>
      </c>
      <c r="P59" s="377">
        <v>0</v>
      </c>
      <c r="Q59" s="377">
        <v>0</v>
      </c>
      <c r="R59" s="161">
        <f t="shared" si="8"/>
        <v>0</v>
      </c>
    </row>
    <row r="60" spans="2:18" ht="12" customHeight="1">
      <c r="B60" s="374"/>
      <c r="C60" s="380" t="s">
        <v>616</v>
      </c>
      <c r="D60" s="375"/>
      <c r="E60" s="376"/>
      <c r="F60" s="377">
        <v>0</v>
      </c>
      <c r="G60" s="377">
        <v>0</v>
      </c>
      <c r="H60" s="377">
        <v>0</v>
      </c>
      <c r="I60" s="377">
        <v>0</v>
      </c>
      <c r="J60" s="377">
        <v>0</v>
      </c>
      <c r="K60" s="377">
        <v>0</v>
      </c>
      <c r="L60" s="377">
        <v>0</v>
      </c>
      <c r="M60" s="377">
        <v>0</v>
      </c>
      <c r="N60" s="377">
        <v>0</v>
      </c>
      <c r="O60" s="377">
        <v>0</v>
      </c>
      <c r="P60" s="377">
        <v>0</v>
      </c>
      <c r="Q60" s="377">
        <v>0</v>
      </c>
      <c r="R60" s="161">
        <f t="shared" si="8"/>
        <v>0</v>
      </c>
    </row>
    <row r="61" spans="2:18" ht="12" customHeight="1">
      <c r="B61" s="162"/>
      <c r="C61" s="381" t="s">
        <v>617</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241</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82"/>
      <c r="C63" s="382" t="s">
        <v>30</v>
      </c>
      <c r="D63" s="382"/>
      <c r="E63" s="383"/>
      <c r="F63" s="384"/>
      <c r="G63" s="385" t="s">
        <v>240</v>
      </c>
      <c r="H63" s="385" t="s">
        <v>242</v>
      </c>
      <c r="I63" s="385"/>
      <c r="J63" s="385"/>
      <c r="K63" s="385" t="s">
        <v>240</v>
      </c>
      <c r="L63" s="385"/>
      <c r="M63" s="385"/>
      <c r="N63" s="385" t="s">
        <v>242</v>
      </c>
      <c r="O63" s="385" t="s">
        <v>240</v>
      </c>
      <c r="P63" s="384"/>
      <c r="Q63" s="384" t="s">
        <v>243</v>
      </c>
      <c r="R63" s="386"/>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244</v>
      </c>
      <c r="C65" s="124"/>
      <c r="D65" s="124"/>
      <c r="E65" s="124"/>
      <c r="F65" s="152" t="s">
        <v>201</v>
      </c>
      <c r="G65" s="152" t="s">
        <v>202</v>
      </c>
      <c r="H65" s="152" t="s">
        <v>186</v>
      </c>
      <c r="I65" s="152" t="s">
        <v>187</v>
      </c>
      <c r="J65" s="152" t="s">
        <v>188</v>
      </c>
      <c r="K65" s="152" t="s">
        <v>189</v>
      </c>
      <c r="L65" s="152" t="s">
        <v>190</v>
      </c>
      <c r="M65" s="152" t="s">
        <v>191</v>
      </c>
      <c r="N65" s="152" t="s">
        <v>192</v>
      </c>
      <c r="O65" s="152" t="s">
        <v>193</v>
      </c>
      <c r="P65" s="152" t="s">
        <v>194</v>
      </c>
      <c r="Q65" s="152" t="s">
        <v>195</v>
      </c>
      <c r="R65" s="173" t="s">
        <v>245</v>
      </c>
    </row>
    <row r="66" spans="2:18" ht="12" customHeight="1">
      <c r="B66" s="174"/>
      <c r="C66" s="175" t="s">
        <v>246</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247</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248</v>
      </c>
      <c r="C69" s="124"/>
      <c r="D69" s="128" t="s">
        <v>249</v>
      </c>
      <c r="E69" s="124"/>
      <c r="F69" s="152" t="s">
        <v>201</v>
      </c>
      <c r="G69" s="152" t="s">
        <v>202</v>
      </c>
      <c r="H69" s="152" t="s">
        <v>186</v>
      </c>
      <c r="I69" s="152" t="s">
        <v>187</v>
      </c>
      <c r="J69" s="152" t="s">
        <v>188</v>
      </c>
      <c r="K69" s="152" t="s">
        <v>189</v>
      </c>
      <c r="L69" s="152" t="s">
        <v>190</v>
      </c>
      <c r="M69" s="152" t="s">
        <v>191</v>
      </c>
      <c r="N69" s="152" t="s">
        <v>192</v>
      </c>
      <c r="O69" s="152" t="s">
        <v>193</v>
      </c>
      <c r="P69" s="152" t="s">
        <v>194</v>
      </c>
      <c r="Q69" s="152" t="s">
        <v>195</v>
      </c>
      <c r="R69" s="124"/>
    </row>
    <row r="70" spans="2:18" ht="12" customHeight="1">
      <c r="B70" s="148"/>
      <c r="C70" s="178" t="s">
        <v>250</v>
      </c>
      <c r="D70" s="179">
        <v>2000000</v>
      </c>
      <c r="E70" s="141"/>
      <c r="F70" s="141"/>
      <c r="G70" s="141"/>
      <c r="H70" s="141"/>
      <c r="I70" s="141"/>
      <c r="J70" s="141"/>
      <c r="K70" s="141"/>
      <c r="L70" s="141"/>
      <c r="M70" s="141"/>
      <c r="N70" s="141"/>
      <c r="O70" s="141"/>
      <c r="P70" s="141"/>
      <c r="Q70" s="141"/>
      <c r="R70" s="180" t="s">
        <v>39</v>
      </c>
    </row>
    <row r="71" spans="2:18" ht="12" customHeight="1">
      <c r="B71" s="131"/>
      <c r="C71" s="181" t="s">
        <v>251</v>
      </c>
      <c r="D71" s="182">
        <v>200000</v>
      </c>
      <c r="E71" s="132"/>
      <c r="F71" s="132"/>
      <c r="G71" s="132"/>
      <c r="H71" s="132"/>
      <c r="I71" s="132"/>
      <c r="J71" s="132"/>
      <c r="K71" s="132"/>
      <c r="L71" s="132"/>
      <c r="M71" s="132"/>
      <c r="N71" s="132"/>
      <c r="O71" s="132"/>
      <c r="P71" s="132"/>
      <c r="Q71" s="132"/>
      <c r="R71" s="183" t="s">
        <v>39</v>
      </c>
    </row>
    <row r="72" spans="2:18" ht="12" customHeight="1">
      <c r="B72" s="131"/>
      <c r="C72" s="181" t="s">
        <v>252</v>
      </c>
      <c r="D72" s="182">
        <v>300000</v>
      </c>
      <c r="E72" s="132"/>
      <c r="F72" s="132"/>
      <c r="G72" s="132"/>
      <c r="H72" s="132"/>
      <c r="I72" s="132"/>
      <c r="J72" s="132"/>
      <c r="K72" s="132"/>
      <c r="L72" s="132"/>
      <c r="M72" s="132"/>
      <c r="N72" s="132"/>
      <c r="O72" s="132"/>
      <c r="P72" s="132"/>
      <c r="Q72" s="132"/>
      <c r="R72" s="183" t="s">
        <v>39</v>
      </c>
    </row>
    <row r="73" spans="2:18" ht="12" customHeight="1">
      <c r="B73" s="131"/>
      <c r="C73" s="181" t="s">
        <v>251</v>
      </c>
      <c r="D73" s="182">
        <v>100000</v>
      </c>
      <c r="E73" s="132"/>
      <c r="F73" s="132"/>
      <c r="G73" s="132"/>
      <c r="H73" s="132"/>
      <c r="I73" s="132"/>
      <c r="J73" s="132"/>
      <c r="K73" s="132"/>
      <c r="L73" s="132"/>
      <c r="M73" s="132"/>
      <c r="N73" s="132"/>
      <c r="O73" s="132"/>
      <c r="P73" s="132"/>
      <c r="Q73" s="132"/>
      <c r="R73" s="183" t="s">
        <v>39</v>
      </c>
    </row>
    <row r="74" spans="2:18" ht="12" customHeight="1">
      <c r="B74" s="131"/>
      <c r="C74" s="181" t="s">
        <v>253</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254</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687</v>
      </c>
      <c r="C82" s="124"/>
      <c r="D82" s="124"/>
      <c r="E82" s="124"/>
      <c r="F82" s="124"/>
      <c r="G82" s="124"/>
      <c r="H82" s="124" t="s">
        <v>695</v>
      </c>
      <c r="J82" s="124"/>
      <c r="K82" s="124"/>
      <c r="L82" s="124"/>
      <c r="M82" s="124"/>
      <c r="N82" s="124"/>
      <c r="O82" s="124"/>
      <c r="P82" s="124"/>
      <c r="Q82" s="124"/>
      <c r="R82" s="124"/>
    </row>
    <row r="83" spans="2:18" ht="21">
      <c r="B83" s="407"/>
      <c r="C83" s="408"/>
      <c r="D83" s="148" t="s">
        <v>692</v>
      </c>
      <c r="E83" s="409" t="s">
        <v>694</v>
      </c>
      <c r="F83" s="148" t="s">
        <v>693</v>
      </c>
      <c r="G83" s="405"/>
      <c r="H83" s="356"/>
      <c r="I83" s="357"/>
      <c r="J83" s="357"/>
      <c r="K83" s="357"/>
      <c r="L83" s="357"/>
      <c r="M83" s="357"/>
      <c r="N83" s="357"/>
      <c r="O83" s="357"/>
      <c r="P83" s="357"/>
      <c r="Q83" s="357"/>
      <c r="R83" s="358"/>
    </row>
    <row r="84" spans="2:18" ht="12" customHeight="1">
      <c r="B84" s="410">
        <v>1</v>
      </c>
      <c r="C84" s="411" t="s">
        <v>688</v>
      </c>
      <c r="D84" s="412">
        <v>300000</v>
      </c>
      <c r="E84" s="412">
        <v>600000</v>
      </c>
      <c r="F84" s="412">
        <f>E84-D84</f>
        <v>300000</v>
      </c>
      <c r="G84" s="405"/>
      <c r="H84" s="359"/>
      <c r="I84" s="405"/>
      <c r="J84" s="405"/>
      <c r="K84" s="405"/>
      <c r="L84" s="405"/>
      <c r="M84" s="405"/>
      <c r="N84" s="405"/>
      <c r="O84" s="405"/>
      <c r="P84" s="405"/>
      <c r="Q84" s="405"/>
      <c r="R84" s="360"/>
    </row>
    <row r="85" spans="2:18" ht="12" customHeight="1">
      <c r="B85" s="413">
        <v>2</v>
      </c>
      <c r="C85" s="411" t="s">
        <v>689</v>
      </c>
      <c r="D85" s="412">
        <v>300000</v>
      </c>
      <c r="E85" s="412">
        <v>600000</v>
      </c>
      <c r="F85" s="412">
        <f>E85-D85</f>
        <v>300000</v>
      </c>
      <c r="G85" s="405"/>
      <c r="H85" s="359"/>
      <c r="I85" s="405"/>
      <c r="J85" s="405"/>
      <c r="K85" s="405"/>
      <c r="L85" s="405"/>
      <c r="M85" s="405"/>
      <c r="N85" s="405"/>
      <c r="O85" s="405"/>
      <c r="P85" s="405"/>
      <c r="Q85" s="405"/>
      <c r="R85" s="360"/>
    </row>
    <row r="86" spans="2:18" ht="12" customHeight="1">
      <c r="B86" s="413">
        <v>3</v>
      </c>
      <c r="C86" s="411" t="s">
        <v>690</v>
      </c>
      <c r="D86" s="412">
        <v>0</v>
      </c>
      <c r="E86" s="412">
        <v>0</v>
      </c>
      <c r="F86" s="412">
        <f>E86-D86</f>
        <v>0</v>
      </c>
      <c r="G86" s="405"/>
      <c r="H86" s="359"/>
      <c r="I86" s="405"/>
      <c r="J86" s="405"/>
      <c r="K86" s="405"/>
      <c r="L86" s="405"/>
      <c r="M86" s="405"/>
      <c r="N86" s="405"/>
      <c r="O86" s="405"/>
      <c r="P86" s="405"/>
      <c r="Q86" s="405"/>
      <c r="R86" s="360"/>
    </row>
    <row r="87" spans="2:18" ht="12" customHeight="1">
      <c r="B87" s="413">
        <v>4</v>
      </c>
      <c r="C87" s="411"/>
      <c r="D87" s="412"/>
      <c r="E87" s="412"/>
      <c r="F87" s="412">
        <f>E87-D87</f>
        <v>0</v>
      </c>
      <c r="G87" s="405"/>
      <c r="H87" s="359"/>
      <c r="I87" s="405"/>
      <c r="J87" s="405"/>
      <c r="K87" s="405"/>
      <c r="L87" s="405"/>
      <c r="M87" s="405"/>
      <c r="N87" s="405"/>
      <c r="O87" s="405"/>
      <c r="P87" s="405"/>
      <c r="Q87" s="405"/>
      <c r="R87" s="360"/>
    </row>
    <row r="88" spans="2:18" ht="12" customHeight="1">
      <c r="B88" s="414">
        <v>5</v>
      </c>
      <c r="C88" s="415"/>
      <c r="D88" s="416"/>
      <c r="E88" s="416"/>
      <c r="F88" s="416">
        <f>E88-D88</f>
        <v>0</v>
      </c>
      <c r="G88" s="405"/>
      <c r="H88" s="359"/>
      <c r="I88" s="405"/>
      <c r="J88" s="405"/>
      <c r="K88" s="405"/>
      <c r="L88" s="405"/>
      <c r="M88" s="405"/>
      <c r="N88" s="405"/>
      <c r="O88" s="405"/>
      <c r="P88" s="405"/>
      <c r="Q88" s="405"/>
      <c r="R88" s="360"/>
    </row>
    <row r="89" spans="2:18" ht="12" customHeight="1">
      <c r="B89" s="405"/>
      <c r="C89" s="405" t="s">
        <v>691</v>
      </c>
      <c r="D89" s="406">
        <f>SUM(D84:D88)</f>
        <v>600000</v>
      </c>
      <c r="E89" s="406">
        <f>SUM(E84:E88)</f>
        <v>1200000</v>
      </c>
      <c r="F89" s="406">
        <f>SUM(F84:F88)</f>
        <v>600000</v>
      </c>
      <c r="G89" s="405"/>
      <c r="H89" s="361"/>
      <c r="I89" s="362"/>
      <c r="J89" s="362"/>
      <c r="K89" s="362"/>
      <c r="L89" s="362"/>
      <c r="M89" s="362"/>
      <c r="N89" s="362"/>
      <c r="O89" s="362"/>
      <c r="P89" s="362"/>
      <c r="Q89" s="362"/>
      <c r="R89" s="363"/>
    </row>
  </sheetData>
  <sheetProtection algorithmName="SHA-512" hashValue="FzaXFMAT6eBaUFHenGhNUPxsuLaX37RC1fFXOd3lBv7oMieHaMo9utDD6wL3+OkD0YAc8LD3GcrmWKHgsZb+WA==" saltValue="3P661uyi4971+MYjg2EPMg==" spinCount="100000" sheet="1" scenarios="1"/>
  <mergeCells count="10">
    <mergeCell ref="Q1:R1"/>
    <mergeCell ref="B34:C34"/>
    <mergeCell ref="B35:C35"/>
    <mergeCell ref="B36:C36"/>
    <mergeCell ref="B37:C37"/>
    <mergeCell ref="B38:C38"/>
    <mergeCell ref="B39:C39"/>
    <mergeCell ref="B40:C40"/>
    <mergeCell ref="B41:C41"/>
    <mergeCell ref="B1:C1"/>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37" customWidth="1"/>
    <col min="2" max="2" width="4.5" style="337" customWidth="1"/>
    <col min="3" max="3" width="18" style="337" customWidth="1"/>
    <col min="4" max="10" width="13.375" style="337" customWidth="1"/>
    <col min="11" max="16384" width="12.875" style="337"/>
  </cols>
  <sheetData>
    <row r="1" spans="2:11" ht="6.75" customHeight="1"/>
    <row r="2" spans="2:11" ht="16.5">
      <c r="B2" s="338" t="s">
        <v>523</v>
      </c>
      <c r="J2" s="339"/>
      <c r="K2" s="340">
        <f ca="1">TODAY()</f>
        <v>45613</v>
      </c>
    </row>
    <row r="3" spans="2:11" ht="12.75" thickBot="1"/>
    <row r="4" spans="2:11" ht="18.75" customHeight="1" thickBot="1">
      <c r="B4" s="688" t="s">
        <v>524</v>
      </c>
      <c r="C4" s="689"/>
      <c r="D4" s="424" t="s">
        <v>111</v>
      </c>
    </row>
    <row r="5" spans="2:11" ht="12.75" thickBot="1">
      <c r="D5" s="342" t="s">
        <v>525</v>
      </c>
      <c r="E5" s="342" t="s">
        <v>526</v>
      </c>
      <c r="F5" s="342" t="s">
        <v>527</v>
      </c>
      <c r="G5" s="342" t="s">
        <v>528</v>
      </c>
      <c r="H5" s="342" t="s">
        <v>529</v>
      </c>
      <c r="I5" s="342" t="s">
        <v>530</v>
      </c>
      <c r="J5" s="342" t="s">
        <v>531</v>
      </c>
      <c r="K5" s="342" t="s">
        <v>532</v>
      </c>
    </row>
    <row r="6" spans="2:11" ht="18.75" customHeight="1">
      <c r="B6" s="690" t="s">
        <v>533</v>
      </c>
      <c r="C6" s="691"/>
      <c r="D6" s="425" t="s">
        <v>111</v>
      </c>
      <c r="E6" s="425" t="s">
        <v>111</v>
      </c>
      <c r="F6" s="425" t="s">
        <v>111</v>
      </c>
      <c r="G6" s="425" t="s">
        <v>111</v>
      </c>
      <c r="H6" s="425" t="s">
        <v>111</v>
      </c>
      <c r="I6" s="425" t="s">
        <v>111</v>
      </c>
      <c r="J6" s="425" t="s">
        <v>111</v>
      </c>
      <c r="K6" s="426"/>
    </row>
    <row r="7" spans="2:11" ht="18.75" customHeight="1">
      <c r="B7" s="686" t="s">
        <v>534</v>
      </c>
      <c r="C7" s="687"/>
      <c r="D7" s="427" t="s">
        <v>112</v>
      </c>
      <c r="E7" s="428" t="s">
        <v>111</v>
      </c>
      <c r="F7" s="428" t="s">
        <v>111</v>
      </c>
      <c r="G7" s="428" t="s">
        <v>111</v>
      </c>
      <c r="H7" s="428" t="s">
        <v>112</v>
      </c>
      <c r="I7" s="428" t="s">
        <v>111</v>
      </c>
      <c r="J7" s="428" t="s">
        <v>111</v>
      </c>
      <c r="K7" s="429"/>
    </row>
    <row r="8" spans="2:11" ht="24">
      <c r="B8" s="686" t="s">
        <v>535</v>
      </c>
      <c r="C8" s="687"/>
      <c r="D8" s="427" t="s">
        <v>536</v>
      </c>
      <c r="E8" s="428" t="s">
        <v>537</v>
      </c>
      <c r="F8" s="428" t="s">
        <v>538</v>
      </c>
      <c r="G8" s="428" t="s">
        <v>539</v>
      </c>
      <c r="H8" s="428" t="s">
        <v>540</v>
      </c>
      <c r="I8" s="430" t="s">
        <v>541</v>
      </c>
      <c r="J8" s="430" t="s">
        <v>542</v>
      </c>
      <c r="K8" s="431"/>
    </row>
    <row r="9" spans="2:11" ht="18.75" customHeight="1">
      <c r="B9" s="686" t="s">
        <v>543</v>
      </c>
      <c r="C9" s="687"/>
      <c r="D9" s="427" t="s">
        <v>544</v>
      </c>
      <c r="E9" s="428" t="s">
        <v>545</v>
      </c>
      <c r="F9" s="428" t="s">
        <v>538</v>
      </c>
      <c r="G9" s="428"/>
      <c r="H9" s="428"/>
      <c r="I9" s="428"/>
      <c r="J9" s="428"/>
      <c r="K9" s="429"/>
    </row>
    <row r="10" spans="2:11" ht="18.75" customHeight="1">
      <c r="B10" s="686" t="s">
        <v>546</v>
      </c>
      <c r="C10" s="687"/>
      <c r="D10" s="427" t="s">
        <v>547</v>
      </c>
      <c r="E10" s="428" t="s">
        <v>548</v>
      </c>
      <c r="F10" s="428" t="s">
        <v>549</v>
      </c>
      <c r="G10" s="428" t="s">
        <v>550</v>
      </c>
      <c r="H10" s="428" t="s">
        <v>550</v>
      </c>
      <c r="I10" s="428" t="s">
        <v>551</v>
      </c>
      <c r="J10" s="428" t="s">
        <v>548</v>
      </c>
      <c r="K10" s="429"/>
    </row>
    <row r="11" spans="2:11" ht="24">
      <c r="B11" s="686" t="s">
        <v>552</v>
      </c>
      <c r="C11" s="687"/>
      <c r="D11" s="432" t="s">
        <v>553</v>
      </c>
      <c r="E11" s="430" t="s">
        <v>554</v>
      </c>
      <c r="F11" s="430" t="s">
        <v>555</v>
      </c>
      <c r="G11" s="430" t="s">
        <v>556</v>
      </c>
      <c r="H11" s="430" t="s">
        <v>556</v>
      </c>
      <c r="I11" s="430" t="s">
        <v>557</v>
      </c>
      <c r="J11" s="430" t="s">
        <v>558</v>
      </c>
      <c r="K11" s="431"/>
    </row>
    <row r="12" spans="2:11">
      <c r="B12" s="692" t="s">
        <v>559</v>
      </c>
      <c r="C12" s="343" t="s">
        <v>560</v>
      </c>
      <c r="D12" s="427" t="s">
        <v>39</v>
      </c>
      <c r="E12" s="428"/>
      <c r="F12" s="428" t="s">
        <v>561</v>
      </c>
      <c r="G12" s="428"/>
      <c r="H12" s="428" t="s">
        <v>562</v>
      </c>
      <c r="I12" s="428"/>
      <c r="J12" s="428" t="s">
        <v>563</v>
      </c>
      <c r="K12" s="429"/>
    </row>
    <row r="13" spans="2:11" ht="24">
      <c r="B13" s="693"/>
      <c r="C13" s="343" t="s">
        <v>564</v>
      </c>
      <c r="D13" s="432" t="s">
        <v>565</v>
      </c>
      <c r="E13" s="428"/>
      <c r="F13" s="428"/>
      <c r="G13" s="428"/>
      <c r="H13" s="428"/>
      <c r="I13" s="428"/>
      <c r="J13" s="428"/>
      <c r="K13" s="429"/>
    </row>
    <row r="14" spans="2:11">
      <c r="B14" s="693"/>
      <c r="C14" s="343" t="s">
        <v>566</v>
      </c>
      <c r="D14" s="427" t="s">
        <v>39</v>
      </c>
      <c r="E14" s="428"/>
      <c r="F14" s="428" t="s">
        <v>567</v>
      </c>
      <c r="G14" s="428"/>
      <c r="H14" s="428"/>
      <c r="I14" s="428"/>
      <c r="J14" s="428"/>
      <c r="K14" s="429"/>
    </row>
    <row r="15" spans="2:11">
      <c r="B15" s="694"/>
      <c r="C15" s="343" t="s">
        <v>568</v>
      </c>
      <c r="D15" s="427" t="s">
        <v>39</v>
      </c>
      <c r="E15" s="428"/>
      <c r="F15" s="428"/>
      <c r="G15" s="428"/>
      <c r="H15" s="428"/>
      <c r="I15" s="428"/>
      <c r="J15" s="428"/>
      <c r="K15" s="429"/>
    </row>
    <row r="16" spans="2:11" ht="36">
      <c r="B16" s="344" t="s">
        <v>569</v>
      </c>
      <c r="C16" s="343" t="s">
        <v>570</v>
      </c>
      <c r="D16" s="427"/>
      <c r="E16" s="428"/>
      <c r="F16" s="428"/>
      <c r="G16" s="428"/>
      <c r="H16" s="428"/>
      <c r="I16" s="430" t="s">
        <v>571</v>
      </c>
      <c r="J16" s="430"/>
      <c r="K16" s="431"/>
    </row>
    <row r="17" spans="2:11">
      <c r="B17" s="695" t="s">
        <v>572</v>
      </c>
      <c r="C17" s="343" t="s">
        <v>573</v>
      </c>
      <c r="D17" s="427" t="s">
        <v>39</v>
      </c>
      <c r="E17" s="428" t="s">
        <v>574</v>
      </c>
      <c r="F17" s="428"/>
      <c r="G17" s="428"/>
      <c r="H17" s="428"/>
      <c r="I17" s="428"/>
      <c r="J17" s="428"/>
      <c r="K17" s="429"/>
    </row>
    <row r="18" spans="2:11">
      <c r="B18" s="693"/>
      <c r="C18" s="343" t="s">
        <v>575</v>
      </c>
      <c r="D18" s="427" t="s">
        <v>39</v>
      </c>
      <c r="E18" s="428" t="s">
        <v>576</v>
      </c>
      <c r="F18" s="428"/>
      <c r="G18" s="428"/>
      <c r="H18" s="428"/>
      <c r="I18" s="428"/>
      <c r="J18" s="428"/>
      <c r="K18" s="429"/>
    </row>
    <row r="19" spans="2:11">
      <c r="B19" s="693"/>
      <c r="C19" s="343" t="s">
        <v>577</v>
      </c>
      <c r="D19" s="427" t="s">
        <v>39</v>
      </c>
      <c r="E19" s="428"/>
      <c r="F19" s="428"/>
      <c r="G19" s="428"/>
      <c r="H19" s="428"/>
      <c r="I19" s="428"/>
      <c r="J19" s="428"/>
      <c r="K19" s="429"/>
    </row>
    <row r="20" spans="2:11">
      <c r="B20" s="694"/>
      <c r="C20" s="343" t="s">
        <v>578</v>
      </c>
      <c r="D20" s="427"/>
      <c r="E20" s="428" t="s">
        <v>579</v>
      </c>
      <c r="F20" s="428"/>
      <c r="G20" s="428"/>
      <c r="H20" s="428"/>
      <c r="I20" s="428"/>
      <c r="J20" s="428"/>
      <c r="K20" s="429"/>
    </row>
    <row r="21" spans="2:11">
      <c r="B21" s="692" t="s">
        <v>580</v>
      </c>
      <c r="C21" s="343" t="s">
        <v>581</v>
      </c>
      <c r="D21" s="427" t="s">
        <v>39</v>
      </c>
      <c r="E21" s="428"/>
      <c r="F21" s="428"/>
      <c r="G21" s="428" t="s">
        <v>582</v>
      </c>
      <c r="H21" s="428"/>
      <c r="I21" s="428"/>
      <c r="J21" s="428"/>
      <c r="K21" s="429"/>
    </row>
    <row r="22" spans="2:11">
      <c r="B22" s="693"/>
      <c r="C22" s="343" t="s">
        <v>566</v>
      </c>
      <c r="D22" s="427" t="s">
        <v>39</v>
      </c>
      <c r="E22" s="428"/>
      <c r="F22" s="428"/>
      <c r="G22" s="428" t="s">
        <v>583</v>
      </c>
      <c r="H22" s="428"/>
      <c r="I22" s="428"/>
      <c r="J22" s="428"/>
      <c r="K22" s="429"/>
    </row>
    <row r="23" spans="2:11">
      <c r="B23" s="694"/>
      <c r="C23" s="343" t="s">
        <v>584</v>
      </c>
      <c r="D23" s="427" t="s">
        <v>39</v>
      </c>
      <c r="E23" s="428"/>
      <c r="F23" s="428" t="s">
        <v>583</v>
      </c>
      <c r="G23" s="428" t="s">
        <v>585</v>
      </c>
      <c r="H23" s="428"/>
      <c r="I23" s="428"/>
      <c r="J23" s="428"/>
      <c r="K23" s="429"/>
    </row>
    <row r="24" spans="2:11" ht="18.75" customHeight="1">
      <c r="B24" s="686" t="s">
        <v>586</v>
      </c>
      <c r="C24" s="687"/>
      <c r="D24" s="427" t="s">
        <v>587</v>
      </c>
      <c r="E24" s="428" t="s">
        <v>587</v>
      </c>
      <c r="F24" s="428" t="s">
        <v>588</v>
      </c>
      <c r="G24" s="428" t="s">
        <v>587</v>
      </c>
      <c r="H24" s="428" t="s">
        <v>588</v>
      </c>
      <c r="I24" s="428" t="s">
        <v>589</v>
      </c>
      <c r="J24" s="428" t="s">
        <v>588</v>
      </c>
      <c r="K24" s="429"/>
    </row>
    <row r="25" spans="2:11" ht="18.75" customHeight="1">
      <c r="B25" s="686" t="s">
        <v>590</v>
      </c>
      <c r="C25" s="687"/>
      <c r="D25" s="427" t="s">
        <v>591</v>
      </c>
      <c r="E25" s="428" t="s">
        <v>592</v>
      </c>
      <c r="F25" s="428" t="s">
        <v>592</v>
      </c>
      <c r="G25" s="428" t="s">
        <v>593</v>
      </c>
      <c r="H25" s="428" t="s">
        <v>593</v>
      </c>
      <c r="I25" s="428" t="s">
        <v>594</v>
      </c>
      <c r="J25" s="428" t="s">
        <v>595</v>
      </c>
      <c r="K25" s="429"/>
    </row>
    <row r="26" spans="2:11" ht="18.75" customHeight="1">
      <c r="B26" s="686" t="s">
        <v>596</v>
      </c>
      <c r="C26" s="687"/>
      <c r="D26" s="433">
        <v>40000</v>
      </c>
      <c r="E26" s="434">
        <v>20000</v>
      </c>
      <c r="F26" s="434">
        <v>20000</v>
      </c>
      <c r="G26" s="434">
        <v>6000</v>
      </c>
      <c r="H26" s="434">
        <v>50000</v>
      </c>
      <c r="I26" s="434">
        <v>50000</v>
      </c>
      <c r="J26" s="434">
        <v>65000</v>
      </c>
      <c r="K26" s="435"/>
    </row>
    <row r="27" spans="2:11">
      <c r="B27" s="686" t="s">
        <v>597</v>
      </c>
      <c r="C27" s="687"/>
      <c r="D27" s="427"/>
      <c r="E27" s="428"/>
      <c r="F27" s="428"/>
      <c r="G27" s="428"/>
      <c r="H27" s="430"/>
      <c r="I27" s="428"/>
      <c r="J27" s="428"/>
      <c r="K27" s="429"/>
    </row>
    <row r="28" spans="2:11" ht="18.75" customHeight="1">
      <c r="B28" s="686" t="s">
        <v>598</v>
      </c>
      <c r="C28" s="687"/>
      <c r="D28" s="427"/>
      <c r="E28" s="428"/>
      <c r="F28" s="428"/>
      <c r="G28" s="428" t="s">
        <v>599</v>
      </c>
      <c r="H28" s="428" t="s">
        <v>599</v>
      </c>
      <c r="I28" s="428"/>
      <c r="J28" s="428"/>
      <c r="K28" s="429"/>
    </row>
    <row r="29" spans="2:11" ht="18.75" customHeight="1">
      <c r="B29" s="686" t="s">
        <v>600</v>
      </c>
      <c r="C29" s="687"/>
      <c r="D29" s="436"/>
      <c r="E29" s="437"/>
      <c r="F29" s="437"/>
      <c r="G29" s="437"/>
      <c r="H29" s="437"/>
      <c r="I29" s="437"/>
      <c r="J29" s="437" t="s">
        <v>601</v>
      </c>
      <c r="K29" s="438"/>
    </row>
    <row r="30" spans="2:11" ht="48.75" customHeight="1" thickBot="1">
      <c r="B30" s="698" t="s">
        <v>30</v>
      </c>
      <c r="C30" s="699"/>
      <c r="D30" s="439"/>
      <c r="E30" s="440"/>
      <c r="F30" s="440"/>
      <c r="G30" s="440"/>
      <c r="H30" s="440"/>
      <c r="I30" s="440"/>
      <c r="J30" s="440"/>
      <c r="K30" s="441"/>
    </row>
    <row r="31" spans="2:11" ht="12.75" thickBot="1"/>
    <row r="32" spans="2:11" ht="12.75" thickBot="1">
      <c r="J32" s="341" t="s">
        <v>602</v>
      </c>
      <c r="K32" s="345">
        <f>SUM(D26:K26)</f>
        <v>251000</v>
      </c>
    </row>
    <row r="34" spans="2:11" ht="12.75" thickBot="1"/>
    <row r="35" spans="2:11" ht="18.75" customHeight="1" thickBot="1">
      <c r="B35" s="688" t="s">
        <v>524</v>
      </c>
      <c r="C35" s="700"/>
      <c r="D35" s="442" t="s">
        <v>112</v>
      </c>
    </row>
    <row r="36" spans="2:11" ht="12.75" thickBot="1">
      <c r="D36" s="342" t="s">
        <v>525</v>
      </c>
      <c r="E36" s="342" t="s">
        <v>526</v>
      </c>
      <c r="F36" s="342" t="s">
        <v>527</v>
      </c>
      <c r="G36" s="342" t="s">
        <v>528</v>
      </c>
      <c r="H36" s="342" t="s">
        <v>529</v>
      </c>
      <c r="I36" s="342" t="s">
        <v>530</v>
      </c>
      <c r="J36" s="342" t="s">
        <v>531</v>
      </c>
      <c r="K36" s="342" t="s">
        <v>532</v>
      </c>
    </row>
    <row r="37" spans="2:11" ht="18.75" customHeight="1">
      <c r="B37" s="701" t="s">
        <v>533</v>
      </c>
      <c r="C37" s="702"/>
      <c r="D37" s="425" t="s">
        <v>112</v>
      </c>
      <c r="E37" s="443" t="s">
        <v>111</v>
      </c>
      <c r="F37" s="443" t="s">
        <v>111</v>
      </c>
      <c r="G37" s="443"/>
      <c r="H37" s="443"/>
      <c r="I37" s="443"/>
      <c r="J37" s="443"/>
      <c r="K37" s="426"/>
    </row>
    <row r="38" spans="2:11" ht="18.75" customHeight="1">
      <c r="B38" s="696" t="s">
        <v>534</v>
      </c>
      <c r="C38" s="697"/>
      <c r="D38" s="427" t="s">
        <v>111</v>
      </c>
      <c r="E38" s="428" t="s">
        <v>112</v>
      </c>
      <c r="F38" s="428" t="s">
        <v>112</v>
      </c>
      <c r="G38" s="428"/>
      <c r="H38" s="428"/>
      <c r="I38" s="428"/>
      <c r="J38" s="428"/>
      <c r="K38" s="429"/>
    </row>
    <row r="39" spans="2:11" ht="18.75" customHeight="1">
      <c r="B39" s="696" t="s">
        <v>535</v>
      </c>
      <c r="C39" s="697"/>
      <c r="D39" s="427" t="s">
        <v>542</v>
      </c>
      <c r="E39" s="428" t="s">
        <v>537</v>
      </c>
      <c r="F39" s="428" t="s">
        <v>538</v>
      </c>
      <c r="G39" s="428"/>
      <c r="H39" s="428"/>
      <c r="I39" s="428"/>
      <c r="J39" s="430"/>
      <c r="K39" s="431"/>
    </row>
    <row r="40" spans="2:11" ht="18.75" customHeight="1">
      <c r="B40" s="686" t="s">
        <v>543</v>
      </c>
      <c r="C40" s="687"/>
      <c r="D40" s="427"/>
      <c r="E40" s="428" t="s">
        <v>545</v>
      </c>
      <c r="F40" s="428" t="s">
        <v>538</v>
      </c>
      <c r="G40" s="428"/>
      <c r="H40" s="428"/>
      <c r="I40" s="428"/>
      <c r="J40" s="428"/>
      <c r="K40" s="429"/>
    </row>
    <row r="41" spans="2:11" ht="18.75" customHeight="1">
      <c r="B41" s="696" t="s">
        <v>546</v>
      </c>
      <c r="C41" s="697"/>
      <c r="D41" s="427" t="s">
        <v>548</v>
      </c>
      <c r="E41" s="428" t="s">
        <v>548</v>
      </c>
      <c r="F41" s="428" t="s">
        <v>549</v>
      </c>
      <c r="G41" s="428"/>
      <c r="H41" s="428"/>
      <c r="I41" s="428"/>
      <c r="J41" s="428"/>
      <c r="K41" s="429"/>
    </row>
    <row r="42" spans="2:11" ht="24">
      <c r="B42" s="696" t="s">
        <v>552</v>
      </c>
      <c r="C42" s="697"/>
      <c r="D42" s="432" t="s">
        <v>603</v>
      </c>
      <c r="E42" s="430" t="s">
        <v>554</v>
      </c>
      <c r="F42" s="430" t="s">
        <v>555</v>
      </c>
      <c r="G42" s="430"/>
      <c r="H42" s="430"/>
      <c r="I42" s="430"/>
      <c r="J42" s="430"/>
      <c r="K42" s="431"/>
    </row>
    <row r="43" spans="2:11">
      <c r="B43" s="703" t="s">
        <v>559</v>
      </c>
      <c r="C43" s="343" t="s">
        <v>560</v>
      </c>
      <c r="D43" s="427" t="s">
        <v>604</v>
      </c>
      <c r="E43" s="428"/>
      <c r="F43" s="428" t="s">
        <v>561</v>
      </c>
      <c r="G43" s="428"/>
      <c r="H43" s="428"/>
      <c r="I43" s="428"/>
      <c r="J43" s="428"/>
      <c r="K43" s="429"/>
    </row>
    <row r="44" spans="2:11">
      <c r="B44" s="696"/>
      <c r="C44" s="343" t="s">
        <v>564</v>
      </c>
      <c r="D44" s="432"/>
      <c r="E44" s="428"/>
      <c r="F44" s="428"/>
      <c r="G44" s="428"/>
      <c r="H44" s="428"/>
      <c r="I44" s="428"/>
      <c r="J44" s="428"/>
      <c r="K44" s="429"/>
    </row>
    <row r="45" spans="2:11">
      <c r="B45" s="696"/>
      <c r="C45" s="343" t="s">
        <v>566</v>
      </c>
      <c r="D45" s="427"/>
      <c r="E45" s="428"/>
      <c r="F45" s="428" t="s">
        <v>567</v>
      </c>
      <c r="G45" s="428"/>
      <c r="H45" s="428"/>
      <c r="I45" s="428"/>
      <c r="J45" s="428"/>
      <c r="K45" s="429"/>
    </row>
    <row r="46" spans="2:11">
      <c r="B46" s="696"/>
      <c r="C46" s="343" t="s">
        <v>568</v>
      </c>
      <c r="D46" s="427"/>
      <c r="E46" s="428"/>
      <c r="F46" s="428"/>
      <c r="G46" s="428"/>
      <c r="H46" s="428"/>
      <c r="I46" s="428"/>
      <c r="J46" s="428"/>
      <c r="K46" s="429"/>
    </row>
    <row r="47" spans="2:11" ht="24">
      <c r="B47" s="344" t="s">
        <v>569</v>
      </c>
      <c r="C47" s="343" t="s">
        <v>570</v>
      </c>
      <c r="D47" s="427"/>
      <c r="E47" s="428"/>
      <c r="F47" s="428"/>
      <c r="G47" s="428"/>
      <c r="H47" s="428"/>
      <c r="I47" s="428"/>
      <c r="J47" s="430"/>
      <c r="K47" s="431"/>
    </row>
    <row r="48" spans="2:11">
      <c r="B48" s="696" t="s">
        <v>572</v>
      </c>
      <c r="C48" s="343" t="s">
        <v>573</v>
      </c>
      <c r="D48" s="427"/>
      <c r="E48" s="428" t="s">
        <v>574</v>
      </c>
      <c r="F48" s="428"/>
      <c r="G48" s="428"/>
      <c r="H48" s="428"/>
      <c r="I48" s="428"/>
      <c r="J48" s="428"/>
      <c r="K48" s="429"/>
    </row>
    <row r="49" spans="2:11">
      <c r="B49" s="696"/>
      <c r="C49" s="343" t="s">
        <v>575</v>
      </c>
      <c r="D49" s="427"/>
      <c r="E49" s="428" t="s">
        <v>576</v>
      </c>
      <c r="F49" s="428"/>
      <c r="G49" s="428"/>
      <c r="H49" s="428"/>
      <c r="I49" s="428"/>
      <c r="J49" s="428"/>
      <c r="K49" s="429"/>
    </row>
    <row r="50" spans="2:11">
      <c r="B50" s="696"/>
      <c r="C50" s="343" t="s">
        <v>577</v>
      </c>
      <c r="D50" s="427"/>
      <c r="E50" s="428"/>
      <c r="F50" s="428"/>
      <c r="G50" s="428"/>
      <c r="H50" s="428"/>
      <c r="I50" s="428"/>
      <c r="J50" s="428"/>
      <c r="K50" s="429"/>
    </row>
    <row r="51" spans="2:11">
      <c r="B51" s="696"/>
      <c r="C51" s="343" t="s">
        <v>578</v>
      </c>
      <c r="D51" s="427"/>
      <c r="E51" s="428" t="s">
        <v>579</v>
      </c>
      <c r="F51" s="428"/>
      <c r="G51" s="428"/>
      <c r="H51" s="428"/>
      <c r="I51" s="428"/>
      <c r="J51" s="428"/>
      <c r="K51" s="429"/>
    </row>
    <row r="52" spans="2:11">
      <c r="B52" s="703" t="s">
        <v>580</v>
      </c>
      <c r="C52" s="343" t="s">
        <v>581</v>
      </c>
      <c r="D52" s="427"/>
      <c r="E52" s="428"/>
      <c r="F52" s="428"/>
      <c r="G52" s="428"/>
      <c r="H52" s="428"/>
      <c r="I52" s="428"/>
      <c r="J52" s="428"/>
      <c r="K52" s="429"/>
    </row>
    <row r="53" spans="2:11">
      <c r="B53" s="696"/>
      <c r="C53" s="343" t="s">
        <v>566</v>
      </c>
      <c r="D53" s="427"/>
      <c r="E53" s="428"/>
      <c r="F53" s="428"/>
      <c r="G53" s="428"/>
      <c r="H53" s="428"/>
      <c r="I53" s="428"/>
      <c r="J53" s="428"/>
      <c r="K53" s="429"/>
    </row>
    <row r="54" spans="2:11">
      <c r="B54" s="696"/>
      <c r="C54" s="343" t="s">
        <v>584</v>
      </c>
      <c r="D54" s="427"/>
      <c r="E54" s="428"/>
      <c r="F54" s="428" t="s">
        <v>583</v>
      </c>
      <c r="G54" s="428"/>
      <c r="H54" s="428"/>
      <c r="I54" s="428"/>
      <c r="J54" s="428"/>
      <c r="K54" s="429"/>
    </row>
    <row r="55" spans="2:11" ht="18.75" customHeight="1">
      <c r="B55" s="696" t="s">
        <v>586</v>
      </c>
      <c r="C55" s="697"/>
      <c r="D55" s="428" t="s">
        <v>588</v>
      </c>
      <c r="E55" s="428" t="s">
        <v>587</v>
      </c>
      <c r="F55" s="428" t="s">
        <v>588</v>
      </c>
      <c r="G55" s="428"/>
      <c r="H55" s="428"/>
      <c r="I55" s="428"/>
      <c r="J55" s="428"/>
      <c r="K55" s="429"/>
    </row>
    <row r="56" spans="2:11" ht="18.75" customHeight="1">
      <c r="B56" s="686" t="s">
        <v>590</v>
      </c>
      <c r="C56" s="687"/>
      <c r="D56" s="427" t="s">
        <v>595</v>
      </c>
      <c r="E56" s="428" t="s">
        <v>592</v>
      </c>
      <c r="F56" s="428" t="s">
        <v>592</v>
      </c>
      <c r="G56" s="428"/>
      <c r="H56" s="428"/>
      <c r="I56" s="428"/>
      <c r="J56" s="428"/>
      <c r="K56" s="429"/>
    </row>
    <row r="57" spans="2:11" ht="18.75" customHeight="1">
      <c r="B57" s="696" t="s">
        <v>596</v>
      </c>
      <c r="C57" s="697"/>
      <c r="D57" s="433">
        <v>180000</v>
      </c>
      <c r="E57" s="434">
        <v>20000</v>
      </c>
      <c r="F57" s="434">
        <v>20000</v>
      </c>
      <c r="G57" s="434"/>
      <c r="H57" s="434"/>
      <c r="I57" s="434"/>
      <c r="J57" s="434"/>
      <c r="K57" s="435"/>
    </row>
    <row r="58" spans="2:11" ht="18.75" customHeight="1">
      <c r="B58" s="696" t="s">
        <v>597</v>
      </c>
      <c r="C58" s="697"/>
      <c r="D58" s="427"/>
      <c r="E58" s="428">
        <v>888888</v>
      </c>
      <c r="F58" s="428">
        <v>9999999</v>
      </c>
      <c r="G58" s="428"/>
      <c r="H58" s="428"/>
      <c r="I58" s="430"/>
      <c r="J58" s="428"/>
      <c r="K58" s="429"/>
    </row>
    <row r="59" spans="2:11" ht="18.75" customHeight="1">
      <c r="B59" s="696" t="s">
        <v>598</v>
      </c>
      <c r="C59" s="697"/>
      <c r="D59" s="427"/>
      <c r="E59" s="428"/>
      <c r="F59" s="428"/>
      <c r="G59" s="428"/>
      <c r="H59" s="428"/>
      <c r="I59" s="428"/>
      <c r="J59" s="428"/>
      <c r="K59" s="429"/>
    </row>
    <row r="60" spans="2:11" ht="18.75" customHeight="1">
      <c r="B60" s="686" t="s">
        <v>600</v>
      </c>
      <c r="C60" s="687"/>
      <c r="D60" s="436" t="s">
        <v>605</v>
      </c>
      <c r="E60" s="437"/>
      <c r="F60" s="437"/>
      <c r="G60" s="437"/>
      <c r="H60" s="437"/>
      <c r="I60" s="437"/>
      <c r="J60" s="437"/>
      <c r="K60" s="438"/>
    </row>
    <row r="61" spans="2:11" ht="48.75" customHeight="1" thickBot="1">
      <c r="B61" s="704" t="s">
        <v>30</v>
      </c>
      <c r="C61" s="705"/>
      <c r="D61" s="439"/>
      <c r="E61" s="440"/>
      <c r="F61" s="440"/>
      <c r="G61" s="440"/>
      <c r="H61" s="440"/>
      <c r="I61" s="440"/>
      <c r="J61" s="440"/>
      <c r="K61" s="441"/>
    </row>
    <row r="62" spans="2:11" ht="12.75" thickBot="1"/>
    <row r="63" spans="2:11" ht="12.75" thickBot="1">
      <c r="J63" s="341" t="s">
        <v>602</v>
      </c>
      <c r="K63" s="345">
        <f>SUM(D57:K57)</f>
        <v>220000</v>
      </c>
    </row>
    <row r="65" spans="2:11" ht="12.75" thickBot="1"/>
    <row r="66" spans="2:11" ht="12.75" thickBot="1">
      <c r="B66" s="688" t="s">
        <v>524</v>
      </c>
      <c r="C66" s="700"/>
      <c r="D66" s="442"/>
    </row>
    <row r="67" spans="2:11" ht="12.75" thickBot="1">
      <c r="D67" s="342" t="s">
        <v>525</v>
      </c>
      <c r="E67" s="342" t="s">
        <v>526</v>
      </c>
      <c r="F67" s="342" t="s">
        <v>527</v>
      </c>
      <c r="G67" s="342" t="s">
        <v>528</v>
      </c>
      <c r="H67" s="342" t="s">
        <v>529</v>
      </c>
      <c r="I67" s="342" t="s">
        <v>530</v>
      </c>
      <c r="J67" s="342" t="s">
        <v>531</v>
      </c>
      <c r="K67" s="342" t="s">
        <v>532</v>
      </c>
    </row>
    <row r="68" spans="2:11">
      <c r="B68" s="701" t="s">
        <v>533</v>
      </c>
      <c r="C68" s="702"/>
      <c r="D68" s="425"/>
      <c r="E68" s="443"/>
      <c r="F68" s="443"/>
      <c r="G68" s="443"/>
      <c r="H68" s="443"/>
      <c r="I68" s="443"/>
      <c r="J68" s="443"/>
      <c r="K68" s="426"/>
    </row>
    <row r="69" spans="2:11">
      <c r="B69" s="696" t="s">
        <v>534</v>
      </c>
      <c r="C69" s="697"/>
      <c r="D69" s="427"/>
      <c r="E69" s="428"/>
      <c r="F69" s="428"/>
      <c r="G69" s="428"/>
      <c r="H69" s="428"/>
      <c r="I69" s="428"/>
      <c r="J69" s="428"/>
      <c r="K69" s="429"/>
    </row>
    <row r="70" spans="2:11">
      <c r="B70" s="696" t="s">
        <v>535</v>
      </c>
      <c r="C70" s="697"/>
      <c r="D70" s="427"/>
      <c r="E70" s="428"/>
      <c r="F70" s="428"/>
      <c r="G70" s="428"/>
      <c r="H70" s="428"/>
      <c r="I70" s="428"/>
      <c r="J70" s="430"/>
      <c r="K70" s="431"/>
    </row>
    <row r="71" spans="2:11">
      <c r="B71" s="686" t="s">
        <v>543</v>
      </c>
      <c r="C71" s="687"/>
      <c r="D71" s="427"/>
      <c r="E71" s="428"/>
      <c r="F71" s="428"/>
      <c r="G71" s="428"/>
      <c r="H71" s="428"/>
      <c r="I71" s="428"/>
      <c r="J71" s="428"/>
      <c r="K71" s="429"/>
    </row>
    <row r="72" spans="2:11">
      <c r="B72" s="696" t="s">
        <v>546</v>
      </c>
      <c r="C72" s="697"/>
      <c r="D72" s="427"/>
      <c r="E72" s="428"/>
      <c r="F72" s="428"/>
      <c r="G72" s="428"/>
      <c r="H72" s="428"/>
      <c r="I72" s="428"/>
      <c r="J72" s="428"/>
      <c r="K72" s="429"/>
    </row>
    <row r="73" spans="2:11">
      <c r="B73" s="696" t="s">
        <v>552</v>
      </c>
      <c r="C73" s="697"/>
      <c r="D73" s="432"/>
      <c r="E73" s="430"/>
      <c r="F73" s="430"/>
      <c r="G73" s="430"/>
      <c r="H73" s="430"/>
      <c r="I73" s="430"/>
      <c r="J73" s="430"/>
      <c r="K73" s="431"/>
    </row>
    <row r="74" spans="2:11">
      <c r="B74" s="703" t="s">
        <v>559</v>
      </c>
      <c r="C74" s="343" t="s">
        <v>560</v>
      </c>
      <c r="D74" s="427"/>
      <c r="E74" s="428"/>
      <c r="F74" s="428"/>
      <c r="G74" s="428"/>
      <c r="H74" s="428"/>
      <c r="I74" s="428"/>
      <c r="J74" s="428"/>
      <c r="K74" s="429"/>
    </row>
    <row r="75" spans="2:11">
      <c r="B75" s="696"/>
      <c r="C75" s="343" t="s">
        <v>564</v>
      </c>
      <c r="D75" s="432"/>
      <c r="E75" s="428"/>
      <c r="F75" s="428"/>
      <c r="G75" s="428"/>
      <c r="H75" s="428"/>
      <c r="I75" s="428"/>
      <c r="J75" s="428"/>
      <c r="K75" s="429"/>
    </row>
    <row r="76" spans="2:11">
      <c r="B76" s="696"/>
      <c r="C76" s="343" t="s">
        <v>566</v>
      </c>
      <c r="D76" s="427"/>
      <c r="E76" s="428"/>
      <c r="F76" s="428"/>
      <c r="G76" s="428"/>
      <c r="H76" s="428"/>
      <c r="I76" s="428"/>
      <c r="J76" s="428"/>
      <c r="K76" s="429"/>
    </row>
    <row r="77" spans="2:11">
      <c r="B77" s="696"/>
      <c r="C77" s="343" t="s">
        <v>568</v>
      </c>
      <c r="D77" s="427"/>
      <c r="E77" s="428"/>
      <c r="F77" s="428"/>
      <c r="G77" s="428"/>
      <c r="H77" s="428"/>
      <c r="I77" s="428"/>
      <c r="J77" s="428"/>
      <c r="K77" s="429"/>
    </row>
    <row r="78" spans="2:11" ht="24">
      <c r="B78" s="344" t="s">
        <v>569</v>
      </c>
      <c r="C78" s="343" t="s">
        <v>570</v>
      </c>
      <c r="D78" s="427"/>
      <c r="E78" s="428"/>
      <c r="F78" s="428"/>
      <c r="G78" s="428"/>
      <c r="H78" s="428"/>
      <c r="I78" s="428"/>
      <c r="J78" s="430"/>
      <c r="K78" s="431"/>
    </row>
    <row r="79" spans="2:11">
      <c r="B79" s="696" t="s">
        <v>572</v>
      </c>
      <c r="C79" s="343" t="s">
        <v>573</v>
      </c>
      <c r="D79" s="427"/>
      <c r="E79" s="428"/>
      <c r="F79" s="428"/>
      <c r="G79" s="428"/>
      <c r="H79" s="428"/>
      <c r="I79" s="428"/>
      <c r="J79" s="428"/>
      <c r="K79" s="429"/>
    </row>
    <row r="80" spans="2:11">
      <c r="B80" s="696"/>
      <c r="C80" s="343" t="s">
        <v>575</v>
      </c>
      <c r="D80" s="427"/>
      <c r="E80" s="428"/>
      <c r="F80" s="428"/>
      <c r="G80" s="428"/>
      <c r="H80" s="428"/>
      <c r="I80" s="428"/>
      <c r="J80" s="428"/>
      <c r="K80" s="429"/>
    </row>
    <row r="81" spans="2:11">
      <c r="B81" s="696"/>
      <c r="C81" s="343" t="s">
        <v>577</v>
      </c>
      <c r="D81" s="427"/>
      <c r="E81" s="428"/>
      <c r="F81" s="428"/>
      <c r="G81" s="428"/>
      <c r="H81" s="428"/>
      <c r="I81" s="428"/>
      <c r="J81" s="428"/>
      <c r="K81" s="429"/>
    </row>
    <row r="82" spans="2:11">
      <c r="B82" s="696"/>
      <c r="C82" s="343" t="s">
        <v>578</v>
      </c>
      <c r="D82" s="427"/>
      <c r="E82" s="428"/>
      <c r="F82" s="428"/>
      <c r="G82" s="428"/>
      <c r="H82" s="428"/>
      <c r="I82" s="428"/>
      <c r="J82" s="428"/>
      <c r="K82" s="429"/>
    </row>
    <row r="83" spans="2:11">
      <c r="B83" s="703" t="s">
        <v>580</v>
      </c>
      <c r="C83" s="343" t="s">
        <v>581</v>
      </c>
      <c r="D83" s="427"/>
      <c r="E83" s="428"/>
      <c r="F83" s="428"/>
      <c r="G83" s="428"/>
      <c r="H83" s="428"/>
      <c r="I83" s="428"/>
      <c r="J83" s="428"/>
      <c r="K83" s="429"/>
    </row>
    <row r="84" spans="2:11">
      <c r="B84" s="696"/>
      <c r="C84" s="343" t="s">
        <v>566</v>
      </c>
      <c r="D84" s="427"/>
      <c r="E84" s="428"/>
      <c r="F84" s="428"/>
      <c r="G84" s="428"/>
      <c r="H84" s="428"/>
      <c r="I84" s="428"/>
      <c r="J84" s="428"/>
      <c r="K84" s="429"/>
    </row>
    <row r="85" spans="2:11">
      <c r="B85" s="696"/>
      <c r="C85" s="343" t="s">
        <v>584</v>
      </c>
      <c r="D85" s="427"/>
      <c r="E85" s="428"/>
      <c r="F85" s="428"/>
      <c r="G85" s="428"/>
      <c r="H85" s="428"/>
      <c r="I85" s="428"/>
      <c r="J85" s="428"/>
      <c r="K85" s="429"/>
    </row>
    <row r="86" spans="2:11">
      <c r="B86" s="696" t="s">
        <v>586</v>
      </c>
      <c r="C86" s="697"/>
      <c r="D86" s="427"/>
      <c r="E86" s="428"/>
      <c r="F86" s="428"/>
      <c r="G86" s="428"/>
      <c r="H86" s="428"/>
      <c r="I86" s="428"/>
      <c r="J86" s="428"/>
      <c r="K86" s="429"/>
    </row>
    <row r="87" spans="2:11">
      <c r="B87" s="686" t="s">
        <v>590</v>
      </c>
      <c r="C87" s="687"/>
      <c r="D87" s="427"/>
      <c r="E87" s="428"/>
      <c r="F87" s="428"/>
      <c r="G87" s="428"/>
      <c r="H87" s="428"/>
      <c r="I87" s="428"/>
      <c r="J87" s="428"/>
      <c r="K87" s="429"/>
    </row>
    <row r="88" spans="2:11">
      <c r="B88" s="696" t="s">
        <v>596</v>
      </c>
      <c r="C88" s="697"/>
      <c r="D88" s="433"/>
      <c r="E88" s="434"/>
      <c r="F88" s="434"/>
      <c r="G88" s="434"/>
      <c r="H88" s="434"/>
      <c r="I88" s="434"/>
      <c r="J88" s="434"/>
      <c r="K88" s="435"/>
    </row>
    <row r="89" spans="2:11">
      <c r="B89" s="696" t="s">
        <v>597</v>
      </c>
      <c r="C89" s="697"/>
      <c r="D89" s="427"/>
      <c r="E89" s="428"/>
      <c r="F89" s="428"/>
      <c r="G89" s="428"/>
      <c r="H89" s="428"/>
      <c r="I89" s="430"/>
      <c r="J89" s="428"/>
      <c r="K89" s="429"/>
    </row>
    <row r="90" spans="2:11">
      <c r="B90" s="696" t="s">
        <v>598</v>
      </c>
      <c r="C90" s="697"/>
      <c r="D90" s="427"/>
      <c r="E90" s="428"/>
      <c r="F90" s="428"/>
      <c r="G90" s="428"/>
      <c r="H90" s="428"/>
      <c r="I90" s="428"/>
      <c r="J90" s="428"/>
      <c r="K90" s="429"/>
    </row>
    <row r="91" spans="2:11" ht="18.75" customHeight="1">
      <c r="B91" s="686" t="s">
        <v>600</v>
      </c>
      <c r="C91" s="687"/>
      <c r="D91" s="436"/>
      <c r="E91" s="437"/>
      <c r="F91" s="437"/>
      <c r="G91" s="437"/>
      <c r="H91" s="437"/>
      <c r="I91" s="437"/>
      <c r="J91" s="437"/>
      <c r="K91" s="438"/>
    </row>
    <row r="92" spans="2:11" ht="48.75" customHeight="1" thickBot="1">
      <c r="B92" s="704" t="s">
        <v>30</v>
      </c>
      <c r="C92" s="705"/>
      <c r="D92" s="439"/>
      <c r="E92" s="440"/>
      <c r="F92" s="440"/>
      <c r="G92" s="440"/>
      <c r="H92" s="440"/>
      <c r="I92" s="440"/>
      <c r="J92" s="440"/>
      <c r="K92" s="441"/>
    </row>
    <row r="93" spans="2:11" ht="12.75" thickBot="1"/>
    <row r="94" spans="2:11" ht="12.75" thickBot="1">
      <c r="J94" s="341" t="s">
        <v>602</v>
      </c>
      <c r="K94" s="345">
        <f>SUM(D88:K88)</f>
        <v>0</v>
      </c>
    </row>
    <row r="96" spans="2:11" ht="12.75" thickBot="1"/>
    <row r="97" spans="2:11" ht="12.75" thickBot="1">
      <c r="B97" s="688" t="s">
        <v>524</v>
      </c>
      <c r="C97" s="700"/>
      <c r="D97" s="442"/>
    </row>
    <row r="98" spans="2:11" ht="12.75" thickBot="1">
      <c r="D98" s="342" t="s">
        <v>525</v>
      </c>
      <c r="E98" s="342" t="s">
        <v>526</v>
      </c>
      <c r="F98" s="342" t="s">
        <v>527</v>
      </c>
      <c r="G98" s="342" t="s">
        <v>528</v>
      </c>
      <c r="H98" s="342" t="s">
        <v>529</v>
      </c>
      <c r="I98" s="342" t="s">
        <v>530</v>
      </c>
      <c r="J98" s="342" t="s">
        <v>531</v>
      </c>
      <c r="K98" s="342" t="s">
        <v>532</v>
      </c>
    </row>
    <row r="99" spans="2:11">
      <c r="B99" s="701" t="s">
        <v>533</v>
      </c>
      <c r="C99" s="702"/>
      <c r="D99" s="425"/>
      <c r="E99" s="443"/>
      <c r="F99" s="443"/>
      <c r="G99" s="443"/>
      <c r="H99" s="443"/>
      <c r="I99" s="443"/>
      <c r="J99" s="443"/>
      <c r="K99" s="426"/>
    </row>
    <row r="100" spans="2:11">
      <c r="B100" s="696" t="s">
        <v>534</v>
      </c>
      <c r="C100" s="697"/>
      <c r="D100" s="427"/>
      <c r="E100" s="428"/>
      <c r="F100" s="428"/>
      <c r="G100" s="428"/>
      <c r="H100" s="428"/>
      <c r="I100" s="428"/>
      <c r="J100" s="428"/>
      <c r="K100" s="429"/>
    </row>
    <row r="101" spans="2:11">
      <c r="B101" s="696" t="s">
        <v>535</v>
      </c>
      <c r="C101" s="697"/>
      <c r="D101" s="427"/>
      <c r="E101" s="428"/>
      <c r="F101" s="428"/>
      <c r="G101" s="428"/>
      <c r="H101" s="428"/>
      <c r="I101" s="428"/>
      <c r="J101" s="430"/>
      <c r="K101" s="431"/>
    </row>
    <row r="102" spans="2:11">
      <c r="B102" s="686" t="s">
        <v>543</v>
      </c>
      <c r="C102" s="687"/>
      <c r="D102" s="427"/>
      <c r="E102" s="428"/>
      <c r="F102" s="428"/>
      <c r="G102" s="428"/>
      <c r="H102" s="428"/>
      <c r="I102" s="428"/>
      <c r="J102" s="428"/>
      <c r="K102" s="429"/>
    </row>
    <row r="103" spans="2:11">
      <c r="B103" s="696" t="s">
        <v>546</v>
      </c>
      <c r="C103" s="697"/>
      <c r="D103" s="427"/>
      <c r="E103" s="428"/>
      <c r="F103" s="428"/>
      <c r="G103" s="428"/>
      <c r="H103" s="428"/>
      <c r="I103" s="428"/>
      <c r="J103" s="428"/>
      <c r="K103" s="429"/>
    </row>
    <row r="104" spans="2:11">
      <c r="B104" s="696" t="s">
        <v>552</v>
      </c>
      <c r="C104" s="697"/>
      <c r="D104" s="432"/>
      <c r="E104" s="430"/>
      <c r="F104" s="430"/>
      <c r="G104" s="430"/>
      <c r="H104" s="430"/>
      <c r="I104" s="430"/>
      <c r="J104" s="430"/>
      <c r="K104" s="431"/>
    </row>
    <row r="105" spans="2:11">
      <c r="B105" s="703" t="s">
        <v>559</v>
      </c>
      <c r="C105" s="343" t="s">
        <v>560</v>
      </c>
      <c r="D105" s="427"/>
      <c r="E105" s="428"/>
      <c r="F105" s="428"/>
      <c r="G105" s="428"/>
      <c r="H105" s="428"/>
      <c r="I105" s="428"/>
      <c r="J105" s="428"/>
      <c r="K105" s="429"/>
    </row>
    <row r="106" spans="2:11">
      <c r="B106" s="696"/>
      <c r="C106" s="343" t="s">
        <v>564</v>
      </c>
      <c r="D106" s="432"/>
      <c r="E106" s="428"/>
      <c r="F106" s="428"/>
      <c r="G106" s="428"/>
      <c r="H106" s="428"/>
      <c r="I106" s="428"/>
      <c r="J106" s="428"/>
      <c r="K106" s="429"/>
    </row>
    <row r="107" spans="2:11">
      <c r="B107" s="696"/>
      <c r="C107" s="343" t="s">
        <v>566</v>
      </c>
      <c r="D107" s="427"/>
      <c r="E107" s="428"/>
      <c r="F107" s="428"/>
      <c r="G107" s="428"/>
      <c r="H107" s="428"/>
      <c r="I107" s="428"/>
      <c r="J107" s="428"/>
      <c r="K107" s="429"/>
    </row>
    <row r="108" spans="2:11">
      <c r="B108" s="696"/>
      <c r="C108" s="343" t="s">
        <v>568</v>
      </c>
      <c r="D108" s="427"/>
      <c r="E108" s="428"/>
      <c r="F108" s="428"/>
      <c r="G108" s="428"/>
      <c r="H108" s="428"/>
      <c r="I108" s="428"/>
      <c r="J108" s="428"/>
      <c r="K108" s="429"/>
    </row>
    <row r="109" spans="2:11" ht="24">
      <c r="B109" s="344" t="s">
        <v>569</v>
      </c>
      <c r="C109" s="343" t="s">
        <v>570</v>
      </c>
      <c r="D109" s="427"/>
      <c r="E109" s="428"/>
      <c r="F109" s="428"/>
      <c r="G109" s="428"/>
      <c r="H109" s="428"/>
      <c r="I109" s="428"/>
      <c r="J109" s="430"/>
      <c r="K109" s="431"/>
    </row>
    <row r="110" spans="2:11">
      <c r="B110" s="696" t="s">
        <v>572</v>
      </c>
      <c r="C110" s="343" t="s">
        <v>573</v>
      </c>
      <c r="D110" s="427"/>
      <c r="E110" s="428"/>
      <c r="F110" s="428"/>
      <c r="G110" s="428"/>
      <c r="H110" s="428"/>
      <c r="I110" s="428"/>
      <c r="J110" s="428"/>
      <c r="K110" s="429"/>
    </row>
    <row r="111" spans="2:11">
      <c r="B111" s="696"/>
      <c r="C111" s="343" t="s">
        <v>575</v>
      </c>
      <c r="D111" s="427"/>
      <c r="E111" s="428"/>
      <c r="F111" s="428"/>
      <c r="G111" s="428"/>
      <c r="H111" s="428"/>
      <c r="I111" s="428"/>
      <c r="J111" s="428"/>
      <c r="K111" s="429"/>
    </row>
    <row r="112" spans="2:11">
      <c r="B112" s="696"/>
      <c r="C112" s="343" t="s">
        <v>577</v>
      </c>
      <c r="D112" s="427"/>
      <c r="E112" s="428"/>
      <c r="F112" s="428"/>
      <c r="G112" s="428"/>
      <c r="H112" s="428"/>
      <c r="I112" s="428"/>
      <c r="J112" s="428"/>
      <c r="K112" s="429"/>
    </row>
    <row r="113" spans="2:11">
      <c r="B113" s="696"/>
      <c r="C113" s="343" t="s">
        <v>578</v>
      </c>
      <c r="D113" s="427"/>
      <c r="E113" s="428"/>
      <c r="F113" s="428"/>
      <c r="G113" s="428"/>
      <c r="H113" s="428"/>
      <c r="I113" s="428"/>
      <c r="J113" s="428"/>
      <c r="K113" s="429"/>
    </row>
    <row r="114" spans="2:11">
      <c r="B114" s="703" t="s">
        <v>580</v>
      </c>
      <c r="C114" s="343" t="s">
        <v>581</v>
      </c>
      <c r="D114" s="427"/>
      <c r="E114" s="428"/>
      <c r="F114" s="428"/>
      <c r="G114" s="428"/>
      <c r="H114" s="428"/>
      <c r="I114" s="428"/>
      <c r="J114" s="428"/>
      <c r="K114" s="429"/>
    </row>
    <row r="115" spans="2:11">
      <c r="B115" s="696"/>
      <c r="C115" s="343" t="s">
        <v>566</v>
      </c>
      <c r="D115" s="427"/>
      <c r="E115" s="428"/>
      <c r="F115" s="428"/>
      <c r="G115" s="428"/>
      <c r="H115" s="428"/>
      <c r="I115" s="428"/>
      <c r="J115" s="428"/>
      <c r="K115" s="429"/>
    </row>
    <row r="116" spans="2:11">
      <c r="B116" s="696"/>
      <c r="C116" s="343" t="s">
        <v>584</v>
      </c>
      <c r="D116" s="427"/>
      <c r="E116" s="428"/>
      <c r="F116" s="428"/>
      <c r="G116" s="428"/>
      <c r="H116" s="428"/>
      <c r="I116" s="428"/>
      <c r="J116" s="428"/>
      <c r="K116" s="429"/>
    </row>
    <row r="117" spans="2:11">
      <c r="B117" s="696" t="s">
        <v>586</v>
      </c>
      <c r="C117" s="697"/>
      <c r="D117" s="427"/>
      <c r="E117" s="428"/>
      <c r="F117" s="428"/>
      <c r="G117" s="428"/>
      <c r="H117" s="428"/>
      <c r="I117" s="428"/>
      <c r="J117" s="428"/>
      <c r="K117" s="429"/>
    </row>
    <row r="118" spans="2:11">
      <c r="B118" s="686" t="s">
        <v>590</v>
      </c>
      <c r="C118" s="687"/>
      <c r="D118" s="427"/>
      <c r="E118" s="428"/>
      <c r="F118" s="428"/>
      <c r="G118" s="428"/>
      <c r="H118" s="428"/>
      <c r="I118" s="428"/>
      <c r="J118" s="428"/>
      <c r="K118" s="429"/>
    </row>
    <row r="119" spans="2:11">
      <c r="B119" s="696" t="s">
        <v>596</v>
      </c>
      <c r="C119" s="697"/>
      <c r="D119" s="433"/>
      <c r="E119" s="434"/>
      <c r="F119" s="434"/>
      <c r="G119" s="434"/>
      <c r="H119" s="434"/>
      <c r="I119" s="434"/>
      <c r="J119" s="434"/>
      <c r="K119" s="435"/>
    </row>
    <row r="120" spans="2:11">
      <c r="B120" s="696" t="s">
        <v>597</v>
      </c>
      <c r="C120" s="697"/>
      <c r="D120" s="427"/>
      <c r="E120" s="428"/>
      <c r="F120" s="428"/>
      <c r="G120" s="428"/>
      <c r="H120" s="428"/>
      <c r="I120" s="430"/>
      <c r="J120" s="428"/>
      <c r="K120" s="429"/>
    </row>
    <row r="121" spans="2:11">
      <c r="B121" s="696" t="s">
        <v>598</v>
      </c>
      <c r="C121" s="697"/>
      <c r="D121" s="427"/>
      <c r="E121" s="428"/>
      <c r="F121" s="428"/>
      <c r="G121" s="428"/>
      <c r="H121" s="428"/>
      <c r="I121" s="428"/>
      <c r="J121" s="428"/>
      <c r="K121" s="429"/>
    </row>
    <row r="122" spans="2:11" ht="18.75" customHeight="1">
      <c r="B122" s="686" t="s">
        <v>600</v>
      </c>
      <c r="C122" s="687"/>
      <c r="D122" s="436"/>
      <c r="E122" s="437"/>
      <c r="F122" s="437"/>
      <c r="G122" s="437"/>
      <c r="H122" s="437"/>
      <c r="I122" s="437"/>
      <c r="J122" s="437"/>
      <c r="K122" s="438"/>
    </row>
    <row r="123" spans="2:11" ht="48.75" customHeight="1" thickBot="1">
      <c r="B123" s="704" t="s">
        <v>30</v>
      </c>
      <c r="C123" s="705"/>
      <c r="D123" s="439"/>
      <c r="E123" s="440"/>
      <c r="F123" s="440"/>
      <c r="G123" s="440"/>
      <c r="H123" s="440"/>
      <c r="I123" s="440"/>
      <c r="J123" s="440"/>
      <c r="K123" s="441"/>
    </row>
    <row r="124" spans="2:11" ht="12.75" thickBot="1"/>
    <row r="125" spans="2:11" ht="12.75" thickBot="1">
      <c r="J125" s="341" t="s">
        <v>602</v>
      </c>
      <c r="K125" s="345">
        <f>SUM(D119:K119)</f>
        <v>0</v>
      </c>
    </row>
  </sheetData>
  <sheetProtection algorithmName="SHA-512" hashValue="SZdTkgpppqtVgkG3lrrUS4kLyyqJ4VuG5vDMiuBkIiEMWPcohMYoKzLuDl4raEm/QaMEAgVHnRouhSB9Iej6YQ==" saltValue="4UUijvGALU+D3MCZXJ0Ssw==" spinCount="100000" sheet="1" objects="1" scenarios="1"/>
  <mergeCells count="68">
    <mergeCell ref="B122:C122"/>
    <mergeCell ref="B123:C123"/>
    <mergeCell ref="B114:B116"/>
    <mergeCell ref="B117:C117"/>
    <mergeCell ref="B118:C118"/>
    <mergeCell ref="B119:C119"/>
    <mergeCell ref="B120:C120"/>
    <mergeCell ref="B121:C121"/>
    <mergeCell ref="B110:B113"/>
    <mergeCell ref="B90:C90"/>
    <mergeCell ref="B91:C91"/>
    <mergeCell ref="B92:C92"/>
    <mergeCell ref="B97:C97"/>
    <mergeCell ref="B99:C99"/>
    <mergeCell ref="B100:C100"/>
    <mergeCell ref="B101:C101"/>
    <mergeCell ref="B102:C102"/>
    <mergeCell ref="B103:C103"/>
    <mergeCell ref="B104:C104"/>
    <mergeCell ref="B105:B108"/>
    <mergeCell ref="B89:C89"/>
    <mergeCell ref="B69:C69"/>
    <mergeCell ref="B70:C70"/>
    <mergeCell ref="B71:C71"/>
    <mergeCell ref="B72:C72"/>
    <mergeCell ref="B73:C73"/>
    <mergeCell ref="B74:B77"/>
    <mergeCell ref="B79:B82"/>
    <mergeCell ref="B83:B85"/>
    <mergeCell ref="B86:C86"/>
    <mergeCell ref="B87:C87"/>
    <mergeCell ref="B88:C88"/>
    <mergeCell ref="B68:C68"/>
    <mergeCell ref="B43:B46"/>
    <mergeCell ref="B48:B51"/>
    <mergeCell ref="B52:B54"/>
    <mergeCell ref="B55:C55"/>
    <mergeCell ref="B56:C56"/>
    <mergeCell ref="B57:C57"/>
    <mergeCell ref="B58:C58"/>
    <mergeCell ref="B59:C59"/>
    <mergeCell ref="B60:C60"/>
    <mergeCell ref="B61:C61"/>
    <mergeCell ref="B66:C66"/>
    <mergeCell ref="B42:C42"/>
    <mergeCell ref="B26:C26"/>
    <mergeCell ref="B27:C27"/>
    <mergeCell ref="B28:C28"/>
    <mergeCell ref="B29:C29"/>
    <mergeCell ref="B30:C30"/>
    <mergeCell ref="B35:C35"/>
    <mergeCell ref="B37:C37"/>
    <mergeCell ref="B38:C38"/>
    <mergeCell ref="B39:C39"/>
    <mergeCell ref="B40:C40"/>
    <mergeCell ref="B41:C41"/>
    <mergeCell ref="B25:C25"/>
    <mergeCell ref="B4:C4"/>
    <mergeCell ref="B6:C6"/>
    <mergeCell ref="B7:C7"/>
    <mergeCell ref="B8:C8"/>
    <mergeCell ref="B9:C9"/>
    <mergeCell ref="B10:C10"/>
    <mergeCell ref="B11:C11"/>
    <mergeCell ref="B12:B15"/>
    <mergeCell ref="B17:B20"/>
    <mergeCell ref="B21:B23"/>
    <mergeCell ref="B24:C24"/>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election activeCell="G6" sqref="G6"/>
    </sheetView>
  </sheetViews>
  <sheetFormatPr defaultRowHeight="14.25"/>
  <cols>
    <col min="1" max="1" width="2.875" style="709" customWidth="1"/>
    <col min="2" max="2" width="25.375" style="709" customWidth="1"/>
    <col min="3" max="5" width="9" style="709"/>
    <col min="6" max="6" width="9" style="709" customWidth="1"/>
    <col min="7" max="8" width="9" style="709"/>
    <col min="9" max="9" width="28.5" style="709" customWidth="1"/>
    <col min="10" max="11" width="3.625" style="709" customWidth="1"/>
    <col min="12" max="12" width="9" style="709"/>
    <col min="13" max="83" width="3.625" style="709" customWidth="1"/>
    <col min="84" max="16384" width="9" style="709"/>
  </cols>
  <sheetData>
    <row r="2" spans="1:83" ht="15.75">
      <c r="A2" s="708" t="s">
        <v>815</v>
      </c>
      <c r="G2" s="710"/>
      <c r="H2" s="709" t="s">
        <v>709</v>
      </c>
    </row>
    <row r="4" spans="1:83" ht="18.75" customHeight="1">
      <c r="A4" s="711"/>
      <c r="B4" s="712" t="s">
        <v>710</v>
      </c>
      <c r="C4" s="712"/>
      <c r="D4" s="712"/>
      <c r="E4" s="712"/>
      <c r="F4" s="712"/>
      <c r="G4" s="712"/>
      <c r="H4" s="712"/>
      <c r="I4" s="712"/>
      <c r="J4" s="711"/>
    </row>
    <row r="5" spans="1:83" ht="15.75">
      <c r="A5" s="711"/>
      <c r="B5" s="713" t="s">
        <v>711</v>
      </c>
      <c r="C5" s="714"/>
      <c r="D5" s="714"/>
      <c r="E5" s="714"/>
      <c r="F5" s="714"/>
      <c r="G5" s="714"/>
      <c r="H5" s="714"/>
      <c r="I5" s="715" t="s">
        <v>712</v>
      </c>
      <c r="J5" s="711"/>
    </row>
    <row r="6" spans="1:83">
      <c r="A6" s="716"/>
      <c r="B6" s="717" t="s">
        <v>713</v>
      </c>
      <c r="C6" s="717"/>
      <c r="D6" s="717"/>
      <c r="E6" s="717"/>
      <c r="F6" s="717"/>
      <c r="G6" s="718">
        <v>500</v>
      </c>
      <c r="H6" s="719" t="s">
        <v>714</v>
      </c>
      <c r="I6" s="720"/>
      <c r="J6" s="721"/>
      <c r="K6" s="722"/>
      <c r="L6" s="722"/>
    </row>
    <row r="7" spans="1:83">
      <c r="A7" s="716"/>
      <c r="B7" s="717" t="s">
        <v>715</v>
      </c>
      <c r="C7" s="717"/>
      <c r="D7" s="717"/>
      <c r="E7" s="717"/>
      <c r="F7" s="717"/>
      <c r="G7" s="718">
        <v>300</v>
      </c>
      <c r="H7" s="719" t="s">
        <v>714</v>
      </c>
      <c r="I7" s="720"/>
      <c r="J7" s="721"/>
      <c r="K7" s="722"/>
      <c r="L7" s="722"/>
      <c r="M7" s="709" t="s">
        <v>716</v>
      </c>
      <c r="N7" s="709">
        <v>0</v>
      </c>
      <c r="O7" s="709">
        <v>1</v>
      </c>
      <c r="P7" s="709">
        <v>2</v>
      </c>
      <c r="Q7" s="709">
        <v>3</v>
      </c>
      <c r="R7" s="709">
        <v>4</v>
      </c>
      <c r="S7" s="709">
        <v>5</v>
      </c>
      <c r="T7" s="709">
        <v>6</v>
      </c>
      <c r="U7" s="709">
        <v>7</v>
      </c>
      <c r="V7" s="709">
        <v>8</v>
      </c>
      <c r="W7" s="709">
        <v>9</v>
      </c>
      <c r="X7" s="709">
        <v>10</v>
      </c>
      <c r="Y7" s="709">
        <v>11</v>
      </c>
      <c r="Z7" s="709">
        <v>12</v>
      </c>
      <c r="AA7" s="709">
        <v>13</v>
      </c>
      <c r="AB7" s="709">
        <v>14</v>
      </c>
      <c r="AC7" s="709">
        <v>15</v>
      </c>
      <c r="AD7" s="709">
        <v>16</v>
      </c>
      <c r="AE7" s="709">
        <v>17</v>
      </c>
      <c r="AF7" s="709">
        <v>18</v>
      </c>
    </row>
    <row r="8" spans="1:83">
      <c r="A8" s="716"/>
      <c r="B8" s="717" t="s">
        <v>717</v>
      </c>
      <c r="C8" s="717"/>
      <c r="D8" s="717"/>
      <c r="E8" s="717"/>
      <c r="F8" s="717"/>
      <c r="G8" s="718">
        <v>0</v>
      </c>
      <c r="H8" s="719" t="s">
        <v>714</v>
      </c>
      <c r="I8" s="720"/>
      <c r="J8" s="721"/>
      <c r="K8" s="722"/>
      <c r="L8" s="722"/>
    </row>
    <row r="9" spans="1:83" ht="18.75" customHeight="1">
      <c r="A9" s="711"/>
      <c r="B9" s="723" t="s">
        <v>718</v>
      </c>
      <c r="C9" s="723"/>
      <c r="D9" s="723"/>
      <c r="E9" s="723"/>
      <c r="F9" s="723"/>
      <c r="G9" s="724">
        <f>SUM(G6:G8)</f>
        <v>800</v>
      </c>
      <c r="H9" s="725" t="s">
        <v>714</v>
      </c>
      <c r="I9" s="725"/>
      <c r="J9" s="711"/>
      <c r="K9" s="726"/>
      <c r="L9" s="726"/>
      <c r="M9" s="727" t="s">
        <v>719</v>
      </c>
      <c r="N9" s="728"/>
      <c r="O9" s="727" t="s">
        <v>720</v>
      </c>
      <c r="P9" s="728"/>
      <c r="Q9" s="727" t="s">
        <v>721</v>
      </c>
      <c r="R9" s="728"/>
      <c r="S9" s="727" t="s">
        <v>722</v>
      </c>
      <c r="T9" s="728"/>
      <c r="U9" s="727" t="s">
        <v>723</v>
      </c>
      <c r="V9" s="728"/>
      <c r="W9" s="727" t="s">
        <v>724</v>
      </c>
      <c r="X9" s="728"/>
      <c r="Y9" s="727" t="s">
        <v>725</v>
      </c>
      <c r="Z9" s="728"/>
    </row>
    <row r="10" spans="1:83" ht="18.75" customHeight="1">
      <c r="A10" s="711"/>
      <c r="B10" s="713" t="s">
        <v>726</v>
      </c>
      <c r="C10" s="714"/>
      <c r="D10" s="714"/>
      <c r="E10" s="714"/>
      <c r="F10" s="714"/>
      <c r="G10" s="729"/>
      <c r="H10" s="714"/>
      <c r="I10" s="714"/>
      <c r="J10" s="711"/>
      <c r="K10" s="730"/>
      <c r="L10" s="730"/>
      <c r="M10" s="731">
        <v>79.5</v>
      </c>
      <c r="N10" s="732"/>
      <c r="O10" s="731">
        <v>41.1</v>
      </c>
      <c r="P10" s="732"/>
      <c r="Q10" s="731">
        <v>59.63</v>
      </c>
      <c r="R10" s="732"/>
      <c r="S10" s="731">
        <v>22.87</v>
      </c>
      <c r="T10" s="732"/>
      <c r="U10" s="731">
        <v>22.87</v>
      </c>
      <c r="V10" s="732"/>
      <c r="W10" s="731">
        <v>7.62</v>
      </c>
      <c r="X10" s="732"/>
      <c r="Y10" s="731">
        <v>7.62</v>
      </c>
      <c r="Z10" s="732"/>
      <c r="AA10" s="714"/>
      <c r="AB10" s="714"/>
      <c r="AC10" s="714"/>
      <c r="AD10" s="714"/>
      <c r="AE10" s="714"/>
      <c r="AF10" s="714"/>
      <c r="AG10" s="714"/>
      <c r="AH10" s="714"/>
      <c r="AI10" s="714"/>
      <c r="AJ10" s="714"/>
      <c r="AK10" s="714"/>
      <c r="AL10" s="714"/>
      <c r="AM10" s="714"/>
      <c r="AN10" s="714"/>
      <c r="AO10" s="714"/>
      <c r="AP10" s="714"/>
      <c r="AQ10" s="714"/>
      <c r="AR10" s="714"/>
      <c r="AS10" s="714"/>
      <c r="AT10" s="714"/>
      <c r="AU10" s="714"/>
      <c r="AV10" s="714"/>
      <c r="AW10" s="714"/>
      <c r="AX10" s="714"/>
      <c r="AY10" s="714"/>
      <c r="AZ10" s="714"/>
      <c r="BA10" s="714"/>
      <c r="BB10" s="714"/>
      <c r="BC10" s="714"/>
      <c r="BD10" s="714"/>
      <c r="BE10" s="714"/>
      <c r="BF10" s="714"/>
      <c r="BG10" s="714"/>
      <c r="BH10" s="714"/>
    </row>
    <row r="11" spans="1:83" ht="18.75" customHeight="1">
      <c r="A11" s="716"/>
      <c r="B11" s="717" t="s">
        <v>727</v>
      </c>
      <c r="C11" s="717"/>
      <c r="D11" s="717"/>
      <c r="E11" s="717"/>
      <c r="F11" s="717"/>
      <c r="G11" s="733">
        <v>35</v>
      </c>
      <c r="H11" s="719" t="s">
        <v>728</v>
      </c>
      <c r="I11" s="720"/>
      <c r="J11" s="711"/>
      <c r="K11" s="734"/>
      <c r="L11" s="735" t="s">
        <v>729</v>
      </c>
      <c r="M11" s="736">
        <f>G11</f>
        <v>35</v>
      </c>
      <c r="N11" s="736">
        <f t="shared" ref="N11:BY11" si="0">IF(NOT(ISNUMBER(M11)),"",IF(M11+1&gt;90,"",M11+1))</f>
        <v>36</v>
      </c>
      <c r="O11" s="736">
        <f t="shared" si="0"/>
        <v>37</v>
      </c>
      <c r="P11" s="736">
        <f t="shared" si="0"/>
        <v>38</v>
      </c>
      <c r="Q11" s="736">
        <f t="shared" si="0"/>
        <v>39</v>
      </c>
      <c r="R11" s="736">
        <f t="shared" si="0"/>
        <v>40</v>
      </c>
      <c r="S11" s="736">
        <f t="shared" si="0"/>
        <v>41</v>
      </c>
      <c r="T11" s="736">
        <f t="shared" si="0"/>
        <v>42</v>
      </c>
      <c r="U11" s="736">
        <f t="shared" si="0"/>
        <v>43</v>
      </c>
      <c r="V11" s="736">
        <f t="shared" si="0"/>
        <v>44</v>
      </c>
      <c r="W11" s="736">
        <f t="shared" si="0"/>
        <v>45</v>
      </c>
      <c r="X11" s="736">
        <f t="shared" si="0"/>
        <v>46</v>
      </c>
      <c r="Y11" s="736">
        <f t="shared" si="0"/>
        <v>47</v>
      </c>
      <c r="Z11" s="736">
        <f t="shared" si="0"/>
        <v>48</v>
      </c>
      <c r="AA11" s="736">
        <f t="shared" si="0"/>
        <v>49</v>
      </c>
      <c r="AB11" s="736">
        <f t="shared" si="0"/>
        <v>50</v>
      </c>
      <c r="AC11" s="736">
        <f t="shared" si="0"/>
        <v>51</v>
      </c>
      <c r="AD11" s="736">
        <f t="shared" si="0"/>
        <v>52</v>
      </c>
      <c r="AE11" s="736">
        <f t="shared" si="0"/>
        <v>53</v>
      </c>
      <c r="AF11" s="736">
        <f t="shared" si="0"/>
        <v>54</v>
      </c>
      <c r="AG11" s="736">
        <f t="shared" si="0"/>
        <v>55</v>
      </c>
      <c r="AH11" s="736">
        <f t="shared" si="0"/>
        <v>56</v>
      </c>
      <c r="AI11" s="736">
        <f t="shared" si="0"/>
        <v>57</v>
      </c>
      <c r="AJ11" s="736">
        <f t="shared" si="0"/>
        <v>58</v>
      </c>
      <c r="AK11" s="736">
        <f t="shared" si="0"/>
        <v>59</v>
      </c>
      <c r="AL11" s="736">
        <f t="shared" si="0"/>
        <v>60</v>
      </c>
      <c r="AM11" s="736">
        <f t="shared" si="0"/>
        <v>61</v>
      </c>
      <c r="AN11" s="736">
        <f t="shared" si="0"/>
        <v>62</v>
      </c>
      <c r="AO11" s="736">
        <f t="shared" si="0"/>
        <v>63</v>
      </c>
      <c r="AP11" s="736">
        <f t="shared" si="0"/>
        <v>64</v>
      </c>
      <c r="AQ11" s="736">
        <f t="shared" si="0"/>
        <v>65</v>
      </c>
      <c r="AR11" s="736">
        <f t="shared" si="0"/>
        <v>66</v>
      </c>
      <c r="AS11" s="736">
        <f t="shared" si="0"/>
        <v>67</v>
      </c>
      <c r="AT11" s="736">
        <f t="shared" si="0"/>
        <v>68</v>
      </c>
      <c r="AU11" s="736">
        <f t="shared" si="0"/>
        <v>69</v>
      </c>
      <c r="AV11" s="736">
        <f t="shared" si="0"/>
        <v>70</v>
      </c>
      <c r="AW11" s="736">
        <f t="shared" si="0"/>
        <v>71</v>
      </c>
      <c r="AX11" s="736">
        <f t="shared" si="0"/>
        <v>72</v>
      </c>
      <c r="AY11" s="736">
        <f t="shared" si="0"/>
        <v>73</v>
      </c>
      <c r="AZ11" s="736">
        <f t="shared" si="0"/>
        <v>74</v>
      </c>
      <c r="BA11" s="736">
        <f t="shared" si="0"/>
        <v>75</v>
      </c>
      <c r="BB11" s="736">
        <f t="shared" si="0"/>
        <v>76</v>
      </c>
      <c r="BC11" s="736">
        <f t="shared" si="0"/>
        <v>77</v>
      </c>
      <c r="BD11" s="736">
        <f t="shared" si="0"/>
        <v>78</v>
      </c>
      <c r="BE11" s="736">
        <f t="shared" si="0"/>
        <v>79</v>
      </c>
      <c r="BF11" s="736">
        <f t="shared" si="0"/>
        <v>80</v>
      </c>
      <c r="BG11" s="736">
        <f t="shared" si="0"/>
        <v>81</v>
      </c>
      <c r="BH11" s="736">
        <f t="shared" si="0"/>
        <v>82</v>
      </c>
      <c r="BI11" s="736">
        <f t="shared" si="0"/>
        <v>83</v>
      </c>
      <c r="BJ11" s="736">
        <f t="shared" si="0"/>
        <v>84</v>
      </c>
      <c r="BK11" s="736">
        <f t="shared" si="0"/>
        <v>85</v>
      </c>
      <c r="BL11" s="736">
        <f t="shared" si="0"/>
        <v>86</v>
      </c>
      <c r="BM11" s="736">
        <f t="shared" si="0"/>
        <v>87</v>
      </c>
      <c r="BN11" s="736">
        <f t="shared" si="0"/>
        <v>88</v>
      </c>
      <c r="BO11" s="736">
        <f t="shared" si="0"/>
        <v>89</v>
      </c>
      <c r="BP11" s="736">
        <f t="shared" si="0"/>
        <v>90</v>
      </c>
      <c r="BQ11" s="736" t="str">
        <f t="shared" si="0"/>
        <v/>
      </c>
      <c r="BR11" s="736" t="str">
        <f t="shared" si="0"/>
        <v/>
      </c>
      <c r="BS11" s="736" t="str">
        <f t="shared" si="0"/>
        <v/>
      </c>
      <c r="BT11" s="736" t="str">
        <f t="shared" si="0"/>
        <v/>
      </c>
      <c r="BU11" s="736" t="str">
        <f t="shared" si="0"/>
        <v/>
      </c>
      <c r="BV11" s="736" t="str">
        <f t="shared" si="0"/>
        <v/>
      </c>
      <c r="BW11" s="736" t="str">
        <f t="shared" si="0"/>
        <v/>
      </c>
      <c r="BX11" s="736" t="str">
        <f t="shared" si="0"/>
        <v/>
      </c>
      <c r="BY11" s="736" t="str">
        <f t="shared" si="0"/>
        <v/>
      </c>
      <c r="BZ11" s="736" t="str">
        <f t="shared" ref="BZ11:CE11" si="1">IF(NOT(ISNUMBER(BY11)),"",IF(BY11+1&gt;90,"",BY11+1))</f>
        <v/>
      </c>
      <c r="CA11" s="736" t="str">
        <f t="shared" si="1"/>
        <v/>
      </c>
      <c r="CB11" s="736" t="str">
        <f t="shared" si="1"/>
        <v/>
      </c>
      <c r="CC11" s="736" t="str">
        <f t="shared" si="1"/>
        <v/>
      </c>
      <c r="CD11" s="736" t="str">
        <f t="shared" si="1"/>
        <v/>
      </c>
      <c r="CE11" s="736" t="str">
        <f t="shared" si="1"/>
        <v/>
      </c>
    </row>
    <row r="12" spans="1:83" ht="18.75" customHeight="1">
      <c r="A12" s="716"/>
      <c r="B12" s="717" t="s">
        <v>730</v>
      </c>
      <c r="C12" s="717"/>
      <c r="D12" s="717"/>
      <c r="E12" s="717"/>
      <c r="F12" s="717"/>
      <c r="G12" s="733">
        <v>6</v>
      </c>
      <c r="H12" s="719" t="s">
        <v>728</v>
      </c>
      <c r="I12" s="720"/>
      <c r="J12" s="711"/>
      <c r="K12" s="734"/>
      <c r="L12" s="735" t="s">
        <v>731</v>
      </c>
      <c r="M12" s="736">
        <f>IF(G12="なし","",G12)</f>
        <v>6</v>
      </c>
      <c r="N12" s="736">
        <f t="shared" ref="N12:AC15" si="2">IF(ISERROR(M12+1),"",M12+1)</f>
        <v>7</v>
      </c>
      <c r="O12" s="736">
        <f t="shared" si="2"/>
        <v>8</v>
      </c>
      <c r="P12" s="736">
        <f t="shared" si="2"/>
        <v>9</v>
      </c>
      <c r="Q12" s="736">
        <f t="shared" si="2"/>
        <v>10</v>
      </c>
      <c r="R12" s="736">
        <f t="shared" si="2"/>
        <v>11</v>
      </c>
      <c r="S12" s="736">
        <f t="shared" si="2"/>
        <v>12</v>
      </c>
      <c r="T12" s="736">
        <f t="shared" si="2"/>
        <v>13</v>
      </c>
      <c r="U12" s="736">
        <f t="shared" si="2"/>
        <v>14</v>
      </c>
      <c r="V12" s="736">
        <f t="shared" si="2"/>
        <v>15</v>
      </c>
      <c r="W12" s="736">
        <f t="shared" si="2"/>
        <v>16</v>
      </c>
      <c r="X12" s="736">
        <f t="shared" si="2"/>
        <v>17</v>
      </c>
      <c r="Y12" s="736">
        <f t="shared" si="2"/>
        <v>18</v>
      </c>
      <c r="Z12" s="736">
        <f t="shared" si="2"/>
        <v>19</v>
      </c>
      <c r="AA12" s="736">
        <f t="shared" si="2"/>
        <v>20</v>
      </c>
      <c r="AB12" s="736">
        <f t="shared" si="2"/>
        <v>21</v>
      </c>
      <c r="AC12" s="736">
        <f t="shared" si="2"/>
        <v>22</v>
      </c>
      <c r="AD12" s="736">
        <f t="shared" ref="AD12:CE15" si="3">IF(ISERROR(AC12+1),"",AC12+1)</f>
        <v>23</v>
      </c>
      <c r="AE12" s="736">
        <f t="shared" si="3"/>
        <v>24</v>
      </c>
      <c r="AF12" s="736">
        <f t="shared" si="3"/>
        <v>25</v>
      </c>
      <c r="AG12" s="736">
        <f t="shared" si="3"/>
        <v>26</v>
      </c>
      <c r="AH12" s="736">
        <f t="shared" si="3"/>
        <v>27</v>
      </c>
      <c r="AI12" s="736">
        <f t="shared" si="3"/>
        <v>28</v>
      </c>
      <c r="AJ12" s="736">
        <f t="shared" si="3"/>
        <v>29</v>
      </c>
      <c r="AK12" s="736">
        <f t="shared" si="3"/>
        <v>30</v>
      </c>
      <c r="AL12" s="736">
        <f t="shared" si="3"/>
        <v>31</v>
      </c>
      <c r="AM12" s="736">
        <f t="shared" si="3"/>
        <v>32</v>
      </c>
      <c r="AN12" s="736">
        <f t="shared" si="3"/>
        <v>33</v>
      </c>
      <c r="AO12" s="736">
        <f t="shared" si="3"/>
        <v>34</v>
      </c>
      <c r="AP12" s="736">
        <f t="shared" si="3"/>
        <v>35</v>
      </c>
      <c r="AQ12" s="736">
        <f t="shared" si="3"/>
        <v>36</v>
      </c>
      <c r="AR12" s="736">
        <f t="shared" si="3"/>
        <v>37</v>
      </c>
      <c r="AS12" s="736">
        <f t="shared" si="3"/>
        <v>38</v>
      </c>
      <c r="AT12" s="736">
        <f t="shared" si="3"/>
        <v>39</v>
      </c>
      <c r="AU12" s="736">
        <f t="shared" si="3"/>
        <v>40</v>
      </c>
      <c r="AV12" s="736">
        <f t="shared" si="3"/>
        <v>41</v>
      </c>
      <c r="AW12" s="736">
        <f t="shared" si="3"/>
        <v>42</v>
      </c>
      <c r="AX12" s="736">
        <f t="shared" si="3"/>
        <v>43</v>
      </c>
      <c r="AY12" s="736">
        <f t="shared" si="3"/>
        <v>44</v>
      </c>
      <c r="AZ12" s="736">
        <f t="shared" si="3"/>
        <v>45</v>
      </c>
      <c r="BA12" s="736">
        <f t="shared" si="3"/>
        <v>46</v>
      </c>
      <c r="BB12" s="736">
        <f t="shared" si="3"/>
        <v>47</v>
      </c>
      <c r="BC12" s="736">
        <f t="shared" si="3"/>
        <v>48</v>
      </c>
      <c r="BD12" s="736">
        <f t="shared" si="3"/>
        <v>49</v>
      </c>
      <c r="BE12" s="736">
        <f t="shared" si="3"/>
        <v>50</v>
      </c>
      <c r="BF12" s="736">
        <f t="shared" si="3"/>
        <v>51</v>
      </c>
      <c r="BG12" s="736">
        <f t="shared" si="3"/>
        <v>52</v>
      </c>
      <c r="BH12" s="736">
        <f t="shared" si="3"/>
        <v>53</v>
      </c>
      <c r="BI12" s="736">
        <f t="shared" si="3"/>
        <v>54</v>
      </c>
      <c r="BJ12" s="736">
        <f t="shared" si="3"/>
        <v>55</v>
      </c>
      <c r="BK12" s="736">
        <f t="shared" si="3"/>
        <v>56</v>
      </c>
      <c r="BL12" s="736">
        <f t="shared" si="3"/>
        <v>57</v>
      </c>
      <c r="BM12" s="736">
        <f t="shared" si="3"/>
        <v>58</v>
      </c>
      <c r="BN12" s="736">
        <f t="shared" si="3"/>
        <v>59</v>
      </c>
      <c r="BO12" s="736">
        <f t="shared" si="3"/>
        <v>60</v>
      </c>
      <c r="BP12" s="736">
        <f t="shared" si="3"/>
        <v>61</v>
      </c>
      <c r="BQ12" s="736">
        <f t="shared" si="3"/>
        <v>62</v>
      </c>
      <c r="BR12" s="736">
        <f>IF(ISERROR(BQ12+1),"",BQ12+1)</f>
        <v>63</v>
      </c>
      <c r="BS12" s="736">
        <f t="shared" si="3"/>
        <v>64</v>
      </c>
      <c r="BT12" s="736">
        <f t="shared" si="3"/>
        <v>65</v>
      </c>
      <c r="BU12" s="736">
        <f t="shared" si="3"/>
        <v>66</v>
      </c>
      <c r="BV12" s="736">
        <f t="shared" si="3"/>
        <v>67</v>
      </c>
      <c r="BW12" s="736">
        <f t="shared" si="3"/>
        <v>68</v>
      </c>
      <c r="BX12" s="736">
        <f t="shared" si="3"/>
        <v>69</v>
      </c>
      <c r="BY12" s="736">
        <f t="shared" si="3"/>
        <v>70</v>
      </c>
      <c r="BZ12" s="736">
        <f t="shared" si="3"/>
        <v>71</v>
      </c>
      <c r="CA12" s="736">
        <f t="shared" si="3"/>
        <v>72</v>
      </c>
      <c r="CB12" s="736">
        <f t="shared" si="3"/>
        <v>73</v>
      </c>
      <c r="CC12" s="736">
        <f t="shared" si="3"/>
        <v>74</v>
      </c>
      <c r="CD12" s="736">
        <f t="shared" si="3"/>
        <v>75</v>
      </c>
      <c r="CE12" s="736">
        <f t="shared" si="3"/>
        <v>76</v>
      </c>
    </row>
    <row r="13" spans="1:83" ht="18.75" customHeight="1">
      <c r="A13" s="716"/>
      <c r="B13" s="717" t="s">
        <v>732</v>
      </c>
      <c r="C13" s="717"/>
      <c r="D13" s="717"/>
      <c r="E13" s="717"/>
      <c r="F13" s="717"/>
      <c r="G13" s="733">
        <v>4</v>
      </c>
      <c r="H13" s="719" t="s">
        <v>728</v>
      </c>
      <c r="I13" s="720"/>
      <c r="J13" s="711"/>
      <c r="K13" s="734"/>
      <c r="L13" s="735" t="s">
        <v>733</v>
      </c>
      <c r="M13" s="736">
        <f>IF(G13="なし","",G13)</f>
        <v>4</v>
      </c>
      <c r="N13" s="736">
        <f t="shared" si="2"/>
        <v>5</v>
      </c>
      <c r="O13" s="736">
        <f t="shared" si="2"/>
        <v>6</v>
      </c>
      <c r="P13" s="736">
        <f t="shared" si="2"/>
        <v>7</v>
      </c>
      <c r="Q13" s="736">
        <f t="shared" si="2"/>
        <v>8</v>
      </c>
      <c r="R13" s="736">
        <f t="shared" si="2"/>
        <v>9</v>
      </c>
      <c r="S13" s="736">
        <f t="shared" si="2"/>
        <v>10</v>
      </c>
      <c r="T13" s="736">
        <f t="shared" si="2"/>
        <v>11</v>
      </c>
      <c r="U13" s="736">
        <f t="shared" si="2"/>
        <v>12</v>
      </c>
      <c r="V13" s="736">
        <f t="shared" si="2"/>
        <v>13</v>
      </c>
      <c r="W13" s="736">
        <f t="shared" si="2"/>
        <v>14</v>
      </c>
      <c r="X13" s="736">
        <f t="shared" si="2"/>
        <v>15</v>
      </c>
      <c r="Y13" s="736">
        <f t="shared" si="2"/>
        <v>16</v>
      </c>
      <c r="Z13" s="736">
        <f t="shared" si="2"/>
        <v>17</v>
      </c>
      <c r="AA13" s="736">
        <f t="shared" si="2"/>
        <v>18</v>
      </c>
      <c r="AB13" s="736">
        <f t="shared" si="2"/>
        <v>19</v>
      </c>
      <c r="AC13" s="736">
        <f t="shared" si="2"/>
        <v>20</v>
      </c>
      <c r="AD13" s="736">
        <f t="shared" si="3"/>
        <v>21</v>
      </c>
      <c r="AE13" s="736">
        <f t="shared" si="3"/>
        <v>22</v>
      </c>
      <c r="AF13" s="736">
        <f t="shared" si="3"/>
        <v>23</v>
      </c>
      <c r="AG13" s="736">
        <f t="shared" si="3"/>
        <v>24</v>
      </c>
      <c r="AH13" s="736">
        <f t="shared" si="3"/>
        <v>25</v>
      </c>
      <c r="AI13" s="736">
        <f t="shared" si="3"/>
        <v>26</v>
      </c>
      <c r="AJ13" s="736">
        <f t="shared" si="3"/>
        <v>27</v>
      </c>
      <c r="AK13" s="736">
        <f t="shared" si="3"/>
        <v>28</v>
      </c>
      <c r="AL13" s="736">
        <f t="shared" si="3"/>
        <v>29</v>
      </c>
      <c r="AM13" s="736">
        <f t="shared" si="3"/>
        <v>30</v>
      </c>
      <c r="AN13" s="736">
        <f t="shared" si="3"/>
        <v>31</v>
      </c>
      <c r="AO13" s="736">
        <f t="shared" si="3"/>
        <v>32</v>
      </c>
      <c r="AP13" s="736">
        <f t="shared" si="3"/>
        <v>33</v>
      </c>
      <c r="AQ13" s="736">
        <f t="shared" si="3"/>
        <v>34</v>
      </c>
      <c r="AR13" s="736">
        <f t="shared" si="3"/>
        <v>35</v>
      </c>
      <c r="AS13" s="736">
        <f t="shared" si="3"/>
        <v>36</v>
      </c>
      <c r="AT13" s="736">
        <f t="shared" si="3"/>
        <v>37</v>
      </c>
      <c r="AU13" s="736">
        <f t="shared" si="3"/>
        <v>38</v>
      </c>
      <c r="AV13" s="736">
        <f t="shared" si="3"/>
        <v>39</v>
      </c>
      <c r="AW13" s="736">
        <f t="shared" si="3"/>
        <v>40</v>
      </c>
      <c r="AX13" s="736">
        <f t="shared" si="3"/>
        <v>41</v>
      </c>
      <c r="AY13" s="736">
        <f t="shared" si="3"/>
        <v>42</v>
      </c>
      <c r="AZ13" s="736">
        <f t="shared" si="3"/>
        <v>43</v>
      </c>
      <c r="BA13" s="736">
        <f t="shared" si="3"/>
        <v>44</v>
      </c>
      <c r="BB13" s="736">
        <f t="shared" si="3"/>
        <v>45</v>
      </c>
      <c r="BC13" s="736">
        <f t="shared" si="3"/>
        <v>46</v>
      </c>
      <c r="BD13" s="736">
        <f t="shared" si="3"/>
        <v>47</v>
      </c>
      <c r="BE13" s="736">
        <f t="shared" si="3"/>
        <v>48</v>
      </c>
      <c r="BF13" s="736">
        <f t="shared" si="3"/>
        <v>49</v>
      </c>
      <c r="BG13" s="736">
        <f t="shared" si="3"/>
        <v>50</v>
      </c>
      <c r="BH13" s="736">
        <f t="shared" si="3"/>
        <v>51</v>
      </c>
      <c r="BI13" s="736">
        <f t="shared" si="3"/>
        <v>52</v>
      </c>
      <c r="BJ13" s="736">
        <f t="shared" si="3"/>
        <v>53</v>
      </c>
      <c r="BK13" s="736">
        <f t="shared" si="3"/>
        <v>54</v>
      </c>
      <c r="BL13" s="736">
        <f t="shared" si="3"/>
        <v>55</v>
      </c>
      <c r="BM13" s="736">
        <f t="shared" si="3"/>
        <v>56</v>
      </c>
      <c r="BN13" s="736">
        <f t="shared" si="3"/>
        <v>57</v>
      </c>
      <c r="BO13" s="736">
        <f t="shared" si="3"/>
        <v>58</v>
      </c>
      <c r="BP13" s="736">
        <f t="shared" si="3"/>
        <v>59</v>
      </c>
      <c r="BQ13" s="736">
        <f t="shared" si="3"/>
        <v>60</v>
      </c>
      <c r="BR13" s="736">
        <f t="shared" si="3"/>
        <v>61</v>
      </c>
      <c r="BS13" s="736">
        <f t="shared" si="3"/>
        <v>62</v>
      </c>
      <c r="BT13" s="736">
        <f t="shared" si="3"/>
        <v>63</v>
      </c>
      <c r="BU13" s="736">
        <f t="shared" si="3"/>
        <v>64</v>
      </c>
      <c r="BV13" s="736">
        <f t="shared" si="3"/>
        <v>65</v>
      </c>
      <c r="BW13" s="736">
        <f t="shared" si="3"/>
        <v>66</v>
      </c>
      <c r="BX13" s="736">
        <f t="shared" si="3"/>
        <v>67</v>
      </c>
      <c r="BY13" s="736">
        <f t="shared" si="3"/>
        <v>68</v>
      </c>
      <c r="BZ13" s="736">
        <f t="shared" si="3"/>
        <v>69</v>
      </c>
      <c r="CA13" s="736">
        <f t="shared" si="3"/>
        <v>70</v>
      </c>
      <c r="CB13" s="736">
        <f t="shared" si="3"/>
        <v>71</v>
      </c>
      <c r="CC13" s="736">
        <f t="shared" si="3"/>
        <v>72</v>
      </c>
      <c r="CD13" s="736">
        <f t="shared" si="3"/>
        <v>73</v>
      </c>
      <c r="CE13" s="736">
        <f t="shared" si="3"/>
        <v>74</v>
      </c>
    </row>
    <row r="14" spans="1:83" ht="18.75" customHeight="1">
      <c r="A14" s="716"/>
      <c r="B14" s="717" t="s">
        <v>734</v>
      </c>
      <c r="C14" s="717"/>
      <c r="D14" s="717"/>
      <c r="E14" s="717"/>
      <c r="F14" s="717"/>
      <c r="G14" s="733" t="s">
        <v>606</v>
      </c>
      <c r="H14" s="719" t="s">
        <v>728</v>
      </c>
      <c r="I14" s="720"/>
      <c r="J14" s="711"/>
      <c r="K14" s="734"/>
      <c r="L14" s="735" t="s">
        <v>735</v>
      </c>
      <c r="M14" s="736" t="str">
        <f>IF(G14="なし","",G14)</f>
        <v/>
      </c>
      <c r="N14" s="736" t="str">
        <f>IF(ISERROR(M14+1),"",M14+1)</f>
        <v/>
      </c>
      <c r="O14" s="736" t="str">
        <f t="shared" si="2"/>
        <v/>
      </c>
      <c r="P14" s="736" t="str">
        <f t="shared" si="2"/>
        <v/>
      </c>
      <c r="Q14" s="736" t="str">
        <f t="shared" si="2"/>
        <v/>
      </c>
      <c r="R14" s="736" t="str">
        <f t="shared" si="2"/>
        <v/>
      </c>
      <c r="S14" s="736" t="str">
        <f t="shared" si="2"/>
        <v/>
      </c>
      <c r="T14" s="736" t="str">
        <f t="shared" si="2"/>
        <v/>
      </c>
      <c r="U14" s="736" t="str">
        <f t="shared" si="2"/>
        <v/>
      </c>
      <c r="V14" s="736" t="str">
        <f t="shared" si="2"/>
        <v/>
      </c>
      <c r="W14" s="736" t="str">
        <f t="shared" si="2"/>
        <v/>
      </c>
      <c r="X14" s="736" t="str">
        <f t="shared" si="2"/>
        <v/>
      </c>
      <c r="Y14" s="736" t="str">
        <f t="shared" si="2"/>
        <v/>
      </c>
      <c r="Z14" s="736" t="str">
        <f t="shared" si="2"/>
        <v/>
      </c>
      <c r="AA14" s="736" t="str">
        <f t="shared" si="2"/>
        <v/>
      </c>
      <c r="AB14" s="736" t="str">
        <f t="shared" si="2"/>
        <v/>
      </c>
      <c r="AC14" s="736" t="str">
        <f t="shared" si="2"/>
        <v/>
      </c>
      <c r="AD14" s="736" t="str">
        <f t="shared" si="3"/>
        <v/>
      </c>
      <c r="AE14" s="736" t="str">
        <f t="shared" si="3"/>
        <v/>
      </c>
      <c r="AF14" s="736" t="str">
        <f t="shared" si="3"/>
        <v/>
      </c>
      <c r="AG14" s="736" t="str">
        <f t="shared" si="3"/>
        <v/>
      </c>
      <c r="AH14" s="736" t="str">
        <f t="shared" si="3"/>
        <v/>
      </c>
      <c r="AI14" s="736" t="str">
        <f t="shared" si="3"/>
        <v/>
      </c>
      <c r="AJ14" s="736" t="str">
        <f t="shared" si="3"/>
        <v/>
      </c>
      <c r="AK14" s="736" t="str">
        <f t="shared" si="3"/>
        <v/>
      </c>
      <c r="AL14" s="736" t="str">
        <f t="shared" si="3"/>
        <v/>
      </c>
      <c r="AM14" s="736" t="str">
        <f t="shared" si="3"/>
        <v/>
      </c>
      <c r="AN14" s="736" t="str">
        <f t="shared" si="3"/>
        <v/>
      </c>
      <c r="AO14" s="736" t="str">
        <f t="shared" si="3"/>
        <v/>
      </c>
      <c r="AP14" s="736" t="str">
        <f t="shared" si="3"/>
        <v/>
      </c>
      <c r="AQ14" s="736" t="str">
        <f t="shared" si="3"/>
        <v/>
      </c>
      <c r="AR14" s="736" t="str">
        <f t="shared" si="3"/>
        <v/>
      </c>
      <c r="AS14" s="736" t="str">
        <f t="shared" si="3"/>
        <v/>
      </c>
      <c r="AT14" s="736" t="str">
        <f t="shared" si="3"/>
        <v/>
      </c>
      <c r="AU14" s="736" t="str">
        <f t="shared" si="3"/>
        <v/>
      </c>
      <c r="AV14" s="736" t="str">
        <f t="shared" si="3"/>
        <v/>
      </c>
      <c r="AW14" s="736" t="str">
        <f t="shared" si="3"/>
        <v/>
      </c>
      <c r="AX14" s="736" t="str">
        <f t="shared" si="3"/>
        <v/>
      </c>
      <c r="AY14" s="736" t="str">
        <f t="shared" si="3"/>
        <v/>
      </c>
      <c r="AZ14" s="736" t="str">
        <f t="shared" si="3"/>
        <v/>
      </c>
      <c r="BA14" s="736" t="str">
        <f t="shared" si="3"/>
        <v/>
      </c>
      <c r="BB14" s="736" t="str">
        <f t="shared" si="3"/>
        <v/>
      </c>
      <c r="BC14" s="736" t="str">
        <f t="shared" si="3"/>
        <v/>
      </c>
      <c r="BD14" s="736" t="str">
        <f t="shared" si="3"/>
        <v/>
      </c>
      <c r="BE14" s="736" t="str">
        <f t="shared" si="3"/>
        <v/>
      </c>
      <c r="BF14" s="736" t="str">
        <f t="shared" si="3"/>
        <v/>
      </c>
      <c r="BG14" s="736" t="str">
        <f t="shared" si="3"/>
        <v/>
      </c>
      <c r="BH14" s="736" t="str">
        <f t="shared" si="3"/>
        <v/>
      </c>
      <c r="BI14" s="736" t="str">
        <f t="shared" si="3"/>
        <v/>
      </c>
      <c r="BJ14" s="736" t="str">
        <f t="shared" si="3"/>
        <v/>
      </c>
      <c r="BK14" s="736" t="str">
        <f t="shared" si="3"/>
        <v/>
      </c>
      <c r="BL14" s="736" t="str">
        <f t="shared" si="3"/>
        <v/>
      </c>
      <c r="BM14" s="736" t="str">
        <f t="shared" si="3"/>
        <v/>
      </c>
      <c r="BN14" s="736" t="str">
        <f t="shared" si="3"/>
        <v/>
      </c>
      <c r="BO14" s="736" t="str">
        <f t="shared" si="3"/>
        <v/>
      </c>
      <c r="BP14" s="736" t="str">
        <f t="shared" si="3"/>
        <v/>
      </c>
      <c r="BQ14" s="736" t="str">
        <f t="shared" si="3"/>
        <v/>
      </c>
      <c r="BR14" s="736" t="str">
        <f t="shared" si="3"/>
        <v/>
      </c>
      <c r="BS14" s="736" t="str">
        <f t="shared" si="3"/>
        <v/>
      </c>
      <c r="BT14" s="736" t="str">
        <f t="shared" si="3"/>
        <v/>
      </c>
      <c r="BU14" s="736" t="str">
        <f t="shared" si="3"/>
        <v/>
      </c>
      <c r="BV14" s="736" t="str">
        <f t="shared" si="3"/>
        <v/>
      </c>
      <c r="BW14" s="736" t="str">
        <f t="shared" si="3"/>
        <v/>
      </c>
      <c r="BX14" s="736" t="str">
        <f t="shared" si="3"/>
        <v/>
      </c>
      <c r="BY14" s="736" t="str">
        <f t="shared" si="3"/>
        <v/>
      </c>
      <c r="BZ14" s="736" t="str">
        <f t="shared" si="3"/>
        <v/>
      </c>
      <c r="CA14" s="736" t="str">
        <f t="shared" si="3"/>
        <v/>
      </c>
      <c r="CB14" s="736" t="str">
        <f t="shared" si="3"/>
        <v/>
      </c>
      <c r="CC14" s="736" t="str">
        <f t="shared" si="3"/>
        <v/>
      </c>
      <c r="CD14" s="736" t="str">
        <f t="shared" si="3"/>
        <v/>
      </c>
      <c r="CE14" s="736" t="str">
        <f t="shared" si="3"/>
        <v/>
      </c>
    </row>
    <row r="15" spans="1:83" ht="18.75" customHeight="1">
      <c r="A15" s="716"/>
      <c r="B15" s="717" t="s">
        <v>736</v>
      </c>
      <c r="C15" s="717"/>
      <c r="D15" s="717"/>
      <c r="E15" s="717"/>
      <c r="F15" s="717"/>
      <c r="G15" s="733" t="s">
        <v>606</v>
      </c>
      <c r="H15" s="719" t="s">
        <v>728</v>
      </c>
      <c r="I15" s="720"/>
      <c r="J15" s="711"/>
      <c r="K15" s="734"/>
      <c r="L15" s="735" t="s">
        <v>737</v>
      </c>
      <c r="M15" s="736" t="str">
        <f>IF(G15="なし","",G15)</f>
        <v/>
      </c>
      <c r="N15" s="736" t="str">
        <f t="shared" ref="N15:S15" si="4">IF(ISERROR(M15+1),"",M15+1)</f>
        <v/>
      </c>
      <c r="O15" s="736" t="str">
        <f t="shared" si="4"/>
        <v/>
      </c>
      <c r="P15" s="736" t="str">
        <f t="shared" si="4"/>
        <v/>
      </c>
      <c r="Q15" s="736" t="str">
        <f t="shared" si="4"/>
        <v/>
      </c>
      <c r="R15" s="736" t="str">
        <f t="shared" si="4"/>
        <v/>
      </c>
      <c r="S15" s="736" t="str">
        <f t="shared" si="4"/>
        <v/>
      </c>
      <c r="T15" s="736" t="str">
        <f t="shared" si="2"/>
        <v/>
      </c>
      <c r="U15" s="736" t="str">
        <f t="shared" si="2"/>
        <v/>
      </c>
      <c r="V15" s="736" t="str">
        <f t="shared" si="2"/>
        <v/>
      </c>
      <c r="W15" s="736" t="str">
        <f t="shared" si="2"/>
        <v/>
      </c>
      <c r="X15" s="736" t="str">
        <f t="shared" si="2"/>
        <v/>
      </c>
      <c r="Y15" s="736" t="str">
        <f t="shared" si="2"/>
        <v/>
      </c>
      <c r="Z15" s="736" t="str">
        <f t="shared" si="2"/>
        <v/>
      </c>
      <c r="AA15" s="736" t="str">
        <f t="shared" si="2"/>
        <v/>
      </c>
      <c r="AB15" s="736" t="str">
        <f t="shared" si="2"/>
        <v/>
      </c>
      <c r="AC15" s="736" t="str">
        <f t="shared" si="2"/>
        <v/>
      </c>
      <c r="AD15" s="736" t="str">
        <f t="shared" si="3"/>
        <v/>
      </c>
      <c r="AE15" s="736" t="str">
        <f t="shared" si="3"/>
        <v/>
      </c>
      <c r="AF15" s="736" t="str">
        <f t="shared" si="3"/>
        <v/>
      </c>
      <c r="AG15" s="736" t="str">
        <f t="shared" si="3"/>
        <v/>
      </c>
      <c r="AH15" s="736" t="str">
        <f t="shared" si="3"/>
        <v/>
      </c>
      <c r="AI15" s="736" t="str">
        <f t="shared" si="3"/>
        <v/>
      </c>
      <c r="AJ15" s="736" t="str">
        <f t="shared" si="3"/>
        <v/>
      </c>
      <c r="AK15" s="736" t="str">
        <f t="shared" si="3"/>
        <v/>
      </c>
      <c r="AL15" s="736" t="str">
        <f t="shared" si="3"/>
        <v/>
      </c>
      <c r="AM15" s="736" t="str">
        <f t="shared" si="3"/>
        <v/>
      </c>
      <c r="AN15" s="736" t="str">
        <f t="shared" si="3"/>
        <v/>
      </c>
      <c r="AO15" s="736" t="str">
        <f t="shared" si="3"/>
        <v/>
      </c>
      <c r="AP15" s="736" t="str">
        <f t="shared" si="3"/>
        <v/>
      </c>
      <c r="AQ15" s="736" t="str">
        <f t="shared" si="3"/>
        <v/>
      </c>
      <c r="AR15" s="736" t="str">
        <f t="shared" si="3"/>
        <v/>
      </c>
      <c r="AS15" s="736" t="str">
        <f t="shared" si="3"/>
        <v/>
      </c>
      <c r="AT15" s="736" t="str">
        <f t="shared" si="3"/>
        <v/>
      </c>
      <c r="AU15" s="736" t="str">
        <f t="shared" si="3"/>
        <v/>
      </c>
      <c r="AV15" s="736" t="str">
        <f t="shared" si="3"/>
        <v/>
      </c>
      <c r="AW15" s="736" t="str">
        <f t="shared" si="3"/>
        <v/>
      </c>
      <c r="AX15" s="736" t="str">
        <f t="shared" si="3"/>
        <v/>
      </c>
      <c r="AY15" s="736" t="str">
        <f t="shared" si="3"/>
        <v/>
      </c>
      <c r="AZ15" s="736" t="str">
        <f t="shared" si="3"/>
        <v/>
      </c>
      <c r="BA15" s="736" t="str">
        <f t="shared" si="3"/>
        <v/>
      </c>
      <c r="BB15" s="736" t="str">
        <f t="shared" si="3"/>
        <v/>
      </c>
      <c r="BC15" s="736" t="str">
        <f t="shared" si="3"/>
        <v/>
      </c>
      <c r="BD15" s="736" t="str">
        <f t="shared" si="3"/>
        <v/>
      </c>
      <c r="BE15" s="736" t="str">
        <f t="shared" si="3"/>
        <v/>
      </c>
      <c r="BF15" s="736" t="str">
        <f t="shared" si="3"/>
        <v/>
      </c>
      <c r="BG15" s="736" t="str">
        <f t="shared" si="3"/>
        <v/>
      </c>
      <c r="BH15" s="736" t="str">
        <f t="shared" si="3"/>
        <v/>
      </c>
      <c r="BI15" s="736" t="str">
        <f t="shared" si="3"/>
        <v/>
      </c>
      <c r="BJ15" s="736" t="str">
        <f t="shared" si="3"/>
        <v/>
      </c>
      <c r="BK15" s="736" t="str">
        <f t="shared" si="3"/>
        <v/>
      </c>
      <c r="BL15" s="736" t="str">
        <f t="shared" si="3"/>
        <v/>
      </c>
      <c r="BM15" s="736" t="str">
        <f t="shared" si="3"/>
        <v/>
      </c>
      <c r="BN15" s="736" t="str">
        <f t="shared" si="3"/>
        <v/>
      </c>
      <c r="BO15" s="736" t="str">
        <f t="shared" si="3"/>
        <v/>
      </c>
      <c r="BP15" s="736" t="str">
        <f t="shared" si="3"/>
        <v/>
      </c>
      <c r="BQ15" s="736" t="str">
        <f t="shared" si="3"/>
        <v/>
      </c>
      <c r="BR15" s="736" t="str">
        <f t="shared" si="3"/>
        <v/>
      </c>
      <c r="BS15" s="736" t="str">
        <f t="shared" si="3"/>
        <v/>
      </c>
      <c r="BT15" s="736" t="str">
        <f t="shared" si="3"/>
        <v/>
      </c>
      <c r="BU15" s="736" t="str">
        <f t="shared" si="3"/>
        <v/>
      </c>
      <c r="BV15" s="736" t="str">
        <f t="shared" si="3"/>
        <v/>
      </c>
      <c r="BW15" s="736" t="str">
        <f t="shared" si="3"/>
        <v/>
      </c>
      <c r="BX15" s="736" t="str">
        <f t="shared" si="3"/>
        <v/>
      </c>
      <c r="BY15" s="736" t="str">
        <f t="shared" si="3"/>
        <v/>
      </c>
      <c r="BZ15" s="736" t="str">
        <f t="shared" si="3"/>
        <v/>
      </c>
      <c r="CA15" s="736" t="str">
        <f t="shared" si="3"/>
        <v/>
      </c>
      <c r="CB15" s="736" t="str">
        <f t="shared" si="3"/>
        <v/>
      </c>
      <c r="CC15" s="736" t="str">
        <f t="shared" si="3"/>
        <v/>
      </c>
      <c r="CD15" s="736" t="str">
        <f t="shared" si="3"/>
        <v/>
      </c>
      <c r="CE15" s="736" t="str">
        <f t="shared" si="3"/>
        <v/>
      </c>
    </row>
    <row r="16" spans="1:83">
      <c r="A16" s="711"/>
      <c r="B16" s="723"/>
      <c r="C16" s="723"/>
      <c r="D16" s="723"/>
      <c r="E16" s="723"/>
      <c r="F16" s="723"/>
      <c r="G16" s="737">
        <f>SUM(M24:CE24)</f>
        <v>7095.910000000008</v>
      </c>
      <c r="H16" s="725" t="s">
        <v>714</v>
      </c>
      <c r="I16" s="725"/>
      <c r="J16" s="711"/>
      <c r="L16" s="709" t="s">
        <v>738</v>
      </c>
      <c r="M16" s="738" t="str">
        <f>IF(MIN(M12:M15)&gt;18,"無","有")</f>
        <v>有</v>
      </c>
      <c r="N16" s="738" t="str">
        <f t="shared" ref="N16:BY16" si="5">IF(MIN(N12:N15)&gt;18,"無","有")</f>
        <v>有</v>
      </c>
      <c r="O16" s="738" t="str">
        <f t="shared" si="5"/>
        <v>有</v>
      </c>
      <c r="P16" s="738" t="str">
        <f t="shared" si="5"/>
        <v>有</v>
      </c>
      <c r="Q16" s="738" t="str">
        <f t="shared" si="5"/>
        <v>有</v>
      </c>
      <c r="R16" s="738" t="str">
        <f t="shared" si="5"/>
        <v>有</v>
      </c>
      <c r="S16" s="738" t="str">
        <f t="shared" si="5"/>
        <v>有</v>
      </c>
      <c r="T16" s="738" t="str">
        <f t="shared" si="5"/>
        <v>有</v>
      </c>
      <c r="U16" s="738" t="str">
        <f t="shared" si="5"/>
        <v>有</v>
      </c>
      <c r="V16" s="738" t="str">
        <f t="shared" si="5"/>
        <v>有</v>
      </c>
      <c r="W16" s="738" t="str">
        <f t="shared" si="5"/>
        <v>有</v>
      </c>
      <c r="X16" s="738" t="str">
        <f t="shared" si="5"/>
        <v>有</v>
      </c>
      <c r="Y16" s="738" t="str">
        <f t="shared" si="5"/>
        <v>有</v>
      </c>
      <c r="Z16" s="738" t="str">
        <f t="shared" si="5"/>
        <v>有</v>
      </c>
      <c r="AA16" s="738" t="str">
        <f t="shared" si="5"/>
        <v>有</v>
      </c>
      <c r="AB16" s="738" t="str">
        <f t="shared" si="5"/>
        <v>無</v>
      </c>
      <c r="AC16" s="738" t="str">
        <f t="shared" si="5"/>
        <v>無</v>
      </c>
      <c r="AD16" s="738" t="str">
        <f t="shared" si="5"/>
        <v>無</v>
      </c>
      <c r="AE16" s="738" t="str">
        <f t="shared" si="5"/>
        <v>無</v>
      </c>
      <c r="AF16" s="738" t="str">
        <f t="shared" si="5"/>
        <v>無</v>
      </c>
      <c r="AG16" s="738" t="str">
        <f t="shared" si="5"/>
        <v>無</v>
      </c>
      <c r="AH16" s="738" t="str">
        <f t="shared" si="5"/>
        <v>無</v>
      </c>
      <c r="AI16" s="738" t="str">
        <f t="shared" si="5"/>
        <v>無</v>
      </c>
      <c r="AJ16" s="738" t="str">
        <f t="shared" si="5"/>
        <v>無</v>
      </c>
      <c r="AK16" s="738" t="str">
        <f t="shared" si="5"/>
        <v>無</v>
      </c>
      <c r="AL16" s="738" t="str">
        <f t="shared" si="5"/>
        <v>無</v>
      </c>
      <c r="AM16" s="738" t="str">
        <f t="shared" si="5"/>
        <v>無</v>
      </c>
      <c r="AN16" s="738" t="str">
        <f t="shared" si="5"/>
        <v>無</v>
      </c>
      <c r="AO16" s="738" t="str">
        <f t="shared" si="5"/>
        <v>無</v>
      </c>
      <c r="AP16" s="738" t="str">
        <f t="shared" si="5"/>
        <v>無</v>
      </c>
      <c r="AQ16" s="738" t="str">
        <f t="shared" si="5"/>
        <v>無</v>
      </c>
      <c r="AR16" s="738" t="str">
        <f t="shared" si="5"/>
        <v>無</v>
      </c>
      <c r="AS16" s="738" t="str">
        <f t="shared" si="5"/>
        <v>無</v>
      </c>
      <c r="AT16" s="738" t="str">
        <f t="shared" si="5"/>
        <v>無</v>
      </c>
      <c r="AU16" s="738" t="str">
        <f t="shared" si="5"/>
        <v>無</v>
      </c>
      <c r="AV16" s="738" t="str">
        <f t="shared" si="5"/>
        <v>無</v>
      </c>
      <c r="AW16" s="738" t="str">
        <f t="shared" si="5"/>
        <v>無</v>
      </c>
      <c r="AX16" s="738" t="str">
        <f t="shared" si="5"/>
        <v>無</v>
      </c>
      <c r="AY16" s="738" t="str">
        <f t="shared" si="5"/>
        <v>無</v>
      </c>
      <c r="AZ16" s="738" t="str">
        <f t="shared" si="5"/>
        <v>無</v>
      </c>
      <c r="BA16" s="738" t="str">
        <f t="shared" si="5"/>
        <v>無</v>
      </c>
      <c r="BB16" s="738" t="str">
        <f t="shared" si="5"/>
        <v>無</v>
      </c>
      <c r="BC16" s="738" t="str">
        <f t="shared" si="5"/>
        <v>無</v>
      </c>
      <c r="BD16" s="738" t="str">
        <f t="shared" si="5"/>
        <v>無</v>
      </c>
      <c r="BE16" s="738" t="str">
        <f t="shared" si="5"/>
        <v>無</v>
      </c>
      <c r="BF16" s="738" t="str">
        <f t="shared" si="5"/>
        <v>無</v>
      </c>
      <c r="BG16" s="738" t="str">
        <f t="shared" si="5"/>
        <v>無</v>
      </c>
      <c r="BH16" s="738" t="str">
        <f t="shared" si="5"/>
        <v>無</v>
      </c>
      <c r="BI16" s="738" t="str">
        <f t="shared" si="5"/>
        <v>無</v>
      </c>
      <c r="BJ16" s="738" t="str">
        <f t="shared" si="5"/>
        <v>無</v>
      </c>
      <c r="BK16" s="738" t="str">
        <f t="shared" si="5"/>
        <v>無</v>
      </c>
      <c r="BL16" s="738" t="str">
        <f t="shared" si="5"/>
        <v>無</v>
      </c>
      <c r="BM16" s="738" t="str">
        <f t="shared" si="5"/>
        <v>無</v>
      </c>
      <c r="BN16" s="738" t="str">
        <f t="shared" si="5"/>
        <v>無</v>
      </c>
      <c r="BO16" s="738" t="str">
        <f t="shared" si="5"/>
        <v>無</v>
      </c>
      <c r="BP16" s="738" t="str">
        <f t="shared" si="5"/>
        <v>無</v>
      </c>
      <c r="BQ16" s="738" t="str">
        <f t="shared" si="5"/>
        <v>無</v>
      </c>
      <c r="BR16" s="738" t="str">
        <f t="shared" si="5"/>
        <v>無</v>
      </c>
      <c r="BS16" s="738" t="str">
        <f t="shared" si="5"/>
        <v>無</v>
      </c>
      <c r="BT16" s="738" t="str">
        <f t="shared" si="5"/>
        <v>無</v>
      </c>
      <c r="BU16" s="738" t="str">
        <f t="shared" si="5"/>
        <v>無</v>
      </c>
      <c r="BV16" s="738" t="str">
        <f t="shared" si="5"/>
        <v>無</v>
      </c>
      <c r="BW16" s="738" t="str">
        <f t="shared" si="5"/>
        <v>無</v>
      </c>
      <c r="BX16" s="738" t="str">
        <f t="shared" si="5"/>
        <v>無</v>
      </c>
      <c r="BY16" s="738" t="str">
        <f t="shared" si="5"/>
        <v>無</v>
      </c>
      <c r="BZ16" s="738" t="str">
        <f t="shared" ref="BZ16:CE16" si="6">IF(MIN(BZ12:BZ15)&gt;18,"無","有")</f>
        <v>無</v>
      </c>
      <c r="CA16" s="738" t="str">
        <f t="shared" si="6"/>
        <v>無</v>
      </c>
      <c r="CB16" s="738" t="str">
        <f t="shared" si="6"/>
        <v>無</v>
      </c>
      <c r="CC16" s="738" t="str">
        <f t="shared" si="6"/>
        <v>無</v>
      </c>
      <c r="CD16" s="738" t="str">
        <f t="shared" si="6"/>
        <v>無</v>
      </c>
      <c r="CE16" s="738" t="str">
        <f t="shared" si="6"/>
        <v>無</v>
      </c>
    </row>
    <row r="17" spans="1:83" ht="15.75">
      <c r="A17" s="711"/>
      <c r="B17" s="713" t="s">
        <v>739</v>
      </c>
      <c r="C17" s="714"/>
      <c r="D17" s="714"/>
      <c r="E17" s="714"/>
      <c r="F17" s="714"/>
      <c r="G17" s="729"/>
      <c r="H17" s="714"/>
      <c r="I17" s="714"/>
      <c r="J17" s="711"/>
      <c r="L17" s="739" t="s">
        <v>719</v>
      </c>
      <c r="M17" s="740">
        <f t="shared" ref="M17:BU17" si="7">IF(M11&gt;90,"",IF(AND(M16="無",M11&lt;65),0,$M10))</f>
        <v>79.5</v>
      </c>
      <c r="N17" s="740">
        <f t="shared" si="7"/>
        <v>79.5</v>
      </c>
      <c r="O17" s="740">
        <f t="shared" si="7"/>
        <v>79.5</v>
      </c>
      <c r="P17" s="740">
        <f t="shared" si="7"/>
        <v>79.5</v>
      </c>
      <c r="Q17" s="740">
        <f t="shared" si="7"/>
        <v>79.5</v>
      </c>
      <c r="R17" s="740">
        <f t="shared" si="7"/>
        <v>79.5</v>
      </c>
      <c r="S17" s="740">
        <f t="shared" si="7"/>
        <v>79.5</v>
      </c>
      <c r="T17" s="740">
        <f t="shared" si="7"/>
        <v>79.5</v>
      </c>
      <c r="U17" s="740">
        <f t="shared" si="7"/>
        <v>79.5</v>
      </c>
      <c r="V17" s="740">
        <f t="shared" si="7"/>
        <v>79.5</v>
      </c>
      <c r="W17" s="740">
        <f t="shared" si="7"/>
        <v>79.5</v>
      </c>
      <c r="X17" s="740">
        <f t="shared" si="7"/>
        <v>79.5</v>
      </c>
      <c r="Y17" s="740">
        <f t="shared" si="7"/>
        <v>79.5</v>
      </c>
      <c r="Z17" s="740">
        <f t="shared" si="7"/>
        <v>79.5</v>
      </c>
      <c r="AA17" s="740">
        <f t="shared" si="7"/>
        <v>79.5</v>
      </c>
      <c r="AB17" s="740">
        <f t="shared" si="7"/>
        <v>0</v>
      </c>
      <c r="AC17" s="740">
        <f t="shared" si="7"/>
        <v>0</v>
      </c>
      <c r="AD17" s="740">
        <f t="shared" si="7"/>
        <v>0</v>
      </c>
      <c r="AE17" s="740">
        <f t="shared" si="7"/>
        <v>0</v>
      </c>
      <c r="AF17" s="740">
        <f t="shared" si="7"/>
        <v>0</v>
      </c>
      <c r="AG17" s="740">
        <f t="shared" si="7"/>
        <v>0</v>
      </c>
      <c r="AH17" s="740">
        <f t="shared" si="7"/>
        <v>0</v>
      </c>
      <c r="AI17" s="740">
        <f t="shared" si="7"/>
        <v>0</v>
      </c>
      <c r="AJ17" s="740">
        <f t="shared" si="7"/>
        <v>0</v>
      </c>
      <c r="AK17" s="740">
        <f t="shared" si="7"/>
        <v>0</v>
      </c>
      <c r="AL17" s="740">
        <f t="shared" si="7"/>
        <v>0</v>
      </c>
      <c r="AM17" s="740">
        <f t="shared" si="7"/>
        <v>0</v>
      </c>
      <c r="AN17" s="740">
        <f t="shared" si="7"/>
        <v>0</v>
      </c>
      <c r="AO17" s="740">
        <f t="shared" si="7"/>
        <v>0</v>
      </c>
      <c r="AP17" s="740">
        <f t="shared" si="7"/>
        <v>0</v>
      </c>
      <c r="AQ17" s="740">
        <f t="shared" si="7"/>
        <v>79.5</v>
      </c>
      <c r="AR17" s="740">
        <f t="shared" si="7"/>
        <v>79.5</v>
      </c>
      <c r="AS17" s="740">
        <f t="shared" si="7"/>
        <v>79.5</v>
      </c>
      <c r="AT17" s="740">
        <f t="shared" si="7"/>
        <v>79.5</v>
      </c>
      <c r="AU17" s="740">
        <f t="shared" si="7"/>
        <v>79.5</v>
      </c>
      <c r="AV17" s="740">
        <f t="shared" si="7"/>
        <v>79.5</v>
      </c>
      <c r="AW17" s="740">
        <f t="shared" si="7"/>
        <v>79.5</v>
      </c>
      <c r="AX17" s="740">
        <f t="shared" si="7"/>
        <v>79.5</v>
      </c>
      <c r="AY17" s="740">
        <f t="shared" si="7"/>
        <v>79.5</v>
      </c>
      <c r="AZ17" s="740">
        <f t="shared" si="7"/>
        <v>79.5</v>
      </c>
      <c r="BA17" s="740">
        <f t="shared" si="7"/>
        <v>79.5</v>
      </c>
      <c r="BB17" s="740">
        <f t="shared" si="7"/>
        <v>79.5</v>
      </c>
      <c r="BC17" s="740">
        <f t="shared" si="7"/>
        <v>79.5</v>
      </c>
      <c r="BD17" s="740">
        <f t="shared" si="7"/>
        <v>79.5</v>
      </c>
      <c r="BE17" s="740">
        <f t="shared" si="7"/>
        <v>79.5</v>
      </c>
      <c r="BF17" s="740">
        <f t="shared" si="7"/>
        <v>79.5</v>
      </c>
      <c r="BG17" s="740">
        <f t="shared" si="7"/>
        <v>79.5</v>
      </c>
      <c r="BH17" s="740">
        <f t="shared" si="7"/>
        <v>79.5</v>
      </c>
      <c r="BI17" s="740">
        <f t="shared" si="7"/>
        <v>79.5</v>
      </c>
      <c r="BJ17" s="740">
        <f t="shared" si="7"/>
        <v>79.5</v>
      </c>
      <c r="BK17" s="740">
        <f t="shared" si="7"/>
        <v>79.5</v>
      </c>
      <c r="BL17" s="740">
        <f t="shared" si="7"/>
        <v>79.5</v>
      </c>
      <c r="BM17" s="740">
        <f t="shared" si="7"/>
        <v>79.5</v>
      </c>
      <c r="BN17" s="740">
        <f t="shared" si="7"/>
        <v>79.5</v>
      </c>
      <c r="BO17" s="740">
        <f t="shared" si="7"/>
        <v>79.5</v>
      </c>
      <c r="BP17" s="740">
        <f t="shared" si="7"/>
        <v>79.5</v>
      </c>
      <c r="BQ17" s="740" t="str">
        <f t="shared" si="7"/>
        <v/>
      </c>
      <c r="BR17" s="740" t="str">
        <f t="shared" si="7"/>
        <v/>
      </c>
      <c r="BS17" s="740" t="str">
        <f t="shared" si="7"/>
        <v/>
      </c>
      <c r="BT17" s="740" t="str">
        <f t="shared" si="7"/>
        <v/>
      </c>
      <c r="BU17" s="740" t="str">
        <f t="shared" si="7"/>
        <v/>
      </c>
      <c r="BV17" s="740" t="str">
        <f>IF(BV11&gt;90,"",IF(AND(BV16="無",BV11&lt;65),0,$M10))</f>
        <v/>
      </c>
      <c r="BW17" s="740" t="str">
        <f t="shared" ref="BW17:CE17" si="8">IF(BW11&gt;90,"",IF(AND(BW16="無",BW11&lt;65),0,$M10))</f>
        <v/>
      </c>
      <c r="BX17" s="740" t="str">
        <f t="shared" si="8"/>
        <v/>
      </c>
      <c r="BY17" s="740" t="str">
        <f t="shared" si="8"/>
        <v/>
      </c>
      <c r="BZ17" s="740" t="str">
        <f t="shared" si="8"/>
        <v/>
      </c>
      <c r="CA17" s="740" t="str">
        <f t="shared" si="8"/>
        <v/>
      </c>
      <c r="CB17" s="740" t="str">
        <f t="shared" si="8"/>
        <v/>
      </c>
      <c r="CC17" s="740" t="str">
        <f t="shared" si="8"/>
        <v/>
      </c>
      <c r="CD17" s="740" t="str">
        <f t="shared" si="8"/>
        <v/>
      </c>
      <c r="CE17" s="740" t="str">
        <f t="shared" si="8"/>
        <v/>
      </c>
    </row>
    <row r="18" spans="1:83">
      <c r="A18" s="716"/>
      <c r="B18" s="717" t="s">
        <v>740</v>
      </c>
      <c r="C18" s="717"/>
      <c r="D18" s="717"/>
      <c r="E18" s="717"/>
      <c r="F18" s="717"/>
      <c r="G18" s="718">
        <v>300</v>
      </c>
      <c r="H18" s="719" t="s">
        <v>714</v>
      </c>
      <c r="I18" s="720"/>
      <c r="J18" s="711"/>
      <c r="L18" s="739" t="s">
        <v>720</v>
      </c>
      <c r="M18" s="741">
        <f t="shared" ref="M18:BU18" si="9">IF(M17="","",$O10)</f>
        <v>41.1</v>
      </c>
      <c r="N18" s="741">
        <f t="shared" si="9"/>
        <v>41.1</v>
      </c>
      <c r="O18" s="741">
        <f t="shared" si="9"/>
        <v>41.1</v>
      </c>
      <c r="P18" s="741">
        <f t="shared" si="9"/>
        <v>41.1</v>
      </c>
      <c r="Q18" s="741">
        <f t="shared" si="9"/>
        <v>41.1</v>
      </c>
      <c r="R18" s="741">
        <f t="shared" si="9"/>
        <v>41.1</v>
      </c>
      <c r="S18" s="741">
        <f t="shared" si="9"/>
        <v>41.1</v>
      </c>
      <c r="T18" s="741">
        <f t="shared" si="9"/>
        <v>41.1</v>
      </c>
      <c r="U18" s="741">
        <f t="shared" si="9"/>
        <v>41.1</v>
      </c>
      <c r="V18" s="741">
        <f t="shared" si="9"/>
        <v>41.1</v>
      </c>
      <c r="W18" s="741">
        <f t="shared" si="9"/>
        <v>41.1</v>
      </c>
      <c r="X18" s="741">
        <f t="shared" si="9"/>
        <v>41.1</v>
      </c>
      <c r="Y18" s="741">
        <f t="shared" si="9"/>
        <v>41.1</v>
      </c>
      <c r="Z18" s="741">
        <f t="shared" si="9"/>
        <v>41.1</v>
      </c>
      <c r="AA18" s="741">
        <f t="shared" si="9"/>
        <v>41.1</v>
      </c>
      <c r="AB18" s="741">
        <f t="shared" si="9"/>
        <v>41.1</v>
      </c>
      <c r="AC18" s="741">
        <f t="shared" si="9"/>
        <v>41.1</v>
      </c>
      <c r="AD18" s="741">
        <f t="shared" si="9"/>
        <v>41.1</v>
      </c>
      <c r="AE18" s="741">
        <f t="shared" si="9"/>
        <v>41.1</v>
      </c>
      <c r="AF18" s="741">
        <f t="shared" si="9"/>
        <v>41.1</v>
      </c>
      <c r="AG18" s="741">
        <f t="shared" si="9"/>
        <v>41.1</v>
      </c>
      <c r="AH18" s="741">
        <f t="shared" si="9"/>
        <v>41.1</v>
      </c>
      <c r="AI18" s="741">
        <f t="shared" si="9"/>
        <v>41.1</v>
      </c>
      <c r="AJ18" s="741">
        <f t="shared" si="9"/>
        <v>41.1</v>
      </c>
      <c r="AK18" s="741">
        <f t="shared" si="9"/>
        <v>41.1</v>
      </c>
      <c r="AL18" s="741">
        <f t="shared" si="9"/>
        <v>41.1</v>
      </c>
      <c r="AM18" s="741">
        <f t="shared" si="9"/>
        <v>41.1</v>
      </c>
      <c r="AN18" s="741">
        <f t="shared" si="9"/>
        <v>41.1</v>
      </c>
      <c r="AO18" s="741">
        <f t="shared" si="9"/>
        <v>41.1</v>
      </c>
      <c r="AP18" s="741">
        <f t="shared" si="9"/>
        <v>41.1</v>
      </c>
      <c r="AQ18" s="741">
        <f t="shared" si="9"/>
        <v>41.1</v>
      </c>
      <c r="AR18" s="741">
        <f t="shared" si="9"/>
        <v>41.1</v>
      </c>
      <c r="AS18" s="741">
        <f t="shared" si="9"/>
        <v>41.1</v>
      </c>
      <c r="AT18" s="741">
        <f t="shared" si="9"/>
        <v>41.1</v>
      </c>
      <c r="AU18" s="741">
        <f t="shared" si="9"/>
        <v>41.1</v>
      </c>
      <c r="AV18" s="741">
        <f t="shared" si="9"/>
        <v>41.1</v>
      </c>
      <c r="AW18" s="741">
        <f t="shared" si="9"/>
        <v>41.1</v>
      </c>
      <c r="AX18" s="741">
        <f t="shared" si="9"/>
        <v>41.1</v>
      </c>
      <c r="AY18" s="741">
        <f t="shared" si="9"/>
        <v>41.1</v>
      </c>
      <c r="AZ18" s="741">
        <f t="shared" si="9"/>
        <v>41.1</v>
      </c>
      <c r="BA18" s="741">
        <f t="shared" si="9"/>
        <v>41.1</v>
      </c>
      <c r="BB18" s="741">
        <f t="shared" si="9"/>
        <v>41.1</v>
      </c>
      <c r="BC18" s="741">
        <f t="shared" si="9"/>
        <v>41.1</v>
      </c>
      <c r="BD18" s="741">
        <f t="shared" si="9"/>
        <v>41.1</v>
      </c>
      <c r="BE18" s="741">
        <f t="shared" si="9"/>
        <v>41.1</v>
      </c>
      <c r="BF18" s="741">
        <f t="shared" si="9"/>
        <v>41.1</v>
      </c>
      <c r="BG18" s="741">
        <f t="shared" si="9"/>
        <v>41.1</v>
      </c>
      <c r="BH18" s="741">
        <f t="shared" si="9"/>
        <v>41.1</v>
      </c>
      <c r="BI18" s="741">
        <f t="shared" si="9"/>
        <v>41.1</v>
      </c>
      <c r="BJ18" s="741">
        <f t="shared" si="9"/>
        <v>41.1</v>
      </c>
      <c r="BK18" s="741">
        <f t="shared" si="9"/>
        <v>41.1</v>
      </c>
      <c r="BL18" s="741">
        <f t="shared" si="9"/>
        <v>41.1</v>
      </c>
      <c r="BM18" s="741">
        <f t="shared" si="9"/>
        <v>41.1</v>
      </c>
      <c r="BN18" s="741">
        <f t="shared" si="9"/>
        <v>41.1</v>
      </c>
      <c r="BO18" s="741">
        <f t="shared" si="9"/>
        <v>41.1</v>
      </c>
      <c r="BP18" s="741">
        <f t="shared" si="9"/>
        <v>41.1</v>
      </c>
      <c r="BQ18" s="741" t="str">
        <f t="shared" si="9"/>
        <v/>
      </c>
      <c r="BR18" s="741" t="str">
        <f t="shared" si="9"/>
        <v/>
      </c>
      <c r="BS18" s="741" t="str">
        <f t="shared" si="9"/>
        <v/>
      </c>
      <c r="BT18" s="741" t="str">
        <f t="shared" si="9"/>
        <v/>
      </c>
      <c r="BU18" s="741" t="str">
        <f t="shared" si="9"/>
        <v/>
      </c>
      <c r="BV18" s="741" t="str">
        <f>IF(BV17="","",$O10)</f>
        <v/>
      </c>
      <c r="BW18" s="741" t="str">
        <f t="shared" ref="BW18:CE18" si="10">IF(BW17="","",$O10)</f>
        <v/>
      </c>
      <c r="BX18" s="741" t="str">
        <f t="shared" si="10"/>
        <v/>
      </c>
      <c r="BY18" s="741" t="str">
        <f t="shared" si="10"/>
        <v/>
      </c>
      <c r="BZ18" s="741" t="str">
        <f t="shared" si="10"/>
        <v/>
      </c>
      <c r="CA18" s="741" t="str">
        <f t="shared" si="10"/>
        <v/>
      </c>
      <c r="CB18" s="741" t="str">
        <f t="shared" si="10"/>
        <v/>
      </c>
      <c r="CC18" s="741" t="str">
        <f t="shared" si="10"/>
        <v/>
      </c>
      <c r="CD18" s="741" t="str">
        <f t="shared" si="10"/>
        <v/>
      </c>
      <c r="CE18" s="741" t="str">
        <f t="shared" si="10"/>
        <v/>
      </c>
    </row>
    <row r="19" spans="1:83">
      <c r="A19" s="716"/>
      <c r="B19" s="717" t="s">
        <v>741</v>
      </c>
      <c r="C19" s="717"/>
      <c r="D19" s="717"/>
      <c r="E19" s="717"/>
      <c r="F19" s="717"/>
      <c r="G19" s="718">
        <v>500</v>
      </c>
      <c r="H19" s="719" t="s">
        <v>714</v>
      </c>
      <c r="I19" s="720"/>
      <c r="J19" s="711"/>
      <c r="L19" s="739" t="s">
        <v>721</v>
      </c>
      <c r="M19" s="741">
        <f t="shared" ref="M19:BU19" si="11">IF(M17="","",IF(AND(M16="無",M11&lt;65),$Q10,0))</f>
        <v>0</v>
      </c>
      <c r="N19" s="741">
        <f t="shared" si="11"/>
        <v>0</v>
      </c>
      <c r="O19" s="741">
        <f t="shared" si="11"/>
        <v>0</v>
      </c>
      <c r="P19" s="741">
        <f t="shared" si="11"/>
        <v>0</v>
      </c>
      <c r="Q19" s="741">
        <f t="shared" si="11"/>
        <v>0</v>
      </c>
      <c r="R19" s="741">
        <f t="shared" si="11"/>
        <v>0</v>
      </c>
      <c r="S19" s="741">
        <f t="shared" si="11"/>
        <v>0</v>
      </c>
      <c r="T19" s="741">
        <f t="shared" si="11"/>
        <v>0</v>
      </c>
      <c r="U19" s="741">
        <f t="shared" si="11"/>
        <v>0</v>
      </c>
      <c r="V19" s="741">
        <f t="shared" si="11"/>
        <v>0</v>
      </c>
      <c r="W19" s="741">
        <f t="shared" si="11"/>
        <v>0</v>
      </c>
      <c r="X19" s="741">
        <f t="shared" si="11"/>
        <v>0</v>
      </c>
      <c r="Y19" s="741">
        <f t="shared" si="11"/>
        <v>0</v>
      </c>
      <c r="Z19" s="741">
        <f t="shared" si="11"/>
        <v>0</v>
      </c>
      <c r="AA19" s="741">
        <f t="shared" si="11"/>
        <v>0</v>
      </c>
      <c r="AB19" s="741">
        <f t="shared" si="11"/>
        <v>59.63</v>
      </c>
      <c r="AC19" s="741">
        <f t="shared" si="11"/>
        <v>59.63</v>
      </c>
      <c r="AD19" s="741">
        <f t="shared" si="11"/>
        <v>59.63</v>
      </c>
      <c r="AE19" s="741">
        <f t="shared" si="11"/>
        <v>59.63</v>
      </c>
      <c r="AF19" s="741">
        <f t="shared" si="11"/>
        <v>59.63</v>
      </c>
      <c r="AG19" s="741">
        <f t="shared" si="11"/>
        <v>59.63</v>
      </c>
      <c r="AH19" s="741">
        <f t="shared" si="11"/>
        <v>59.63</v>
      </c>
      <c r="AI19" s="741">
        <f t="shared" si="11"/>
        <v>59.63</v>
      </c>
      <c r="AJ19" s="741">
        <f t="shared" si="11"/>
        <v>59.63</v>
      </c>
      <c r="AK19" s="741">
        <f t="shared" si="11"/>
        <v>59.63</v>
      </c>
      <c r="AL19" s="741">
        <f t="shared" si="11"/>
        <v>59.63</v>
      </c>
      <c r="AM19" s="741">
        <f t="shared" si="11"/>
        <v>59.63</v>
      </c>
      <c r="AN19" s="741">
        <f t="shared" si="11"/>
        <v>59.63</v>
      </c>
      <c r="AO19" s="741">
        <f t="shared" si="11"/>
        <v>59.63</v>
      </c>
      <c r="AP19" s="741">
        <f t="shared" si="11"/>
        <v>59.63</v>
      </c>
      <c r="AQ19" s="741">
        <f t="shared" si="11"/>
        <v>0</v>
      </c>
      <c r="AR19" s="741">
        <f t="shared" si="11"/>
        <v>0</v>
      </c>
      <c r="AS19" s="741">
        <f t="shared" si="11"/>
        <v>0</v>
      </c>
      <c r="AT19" s="741">
        <f t="shared" si="11"/>
        <v>0</v>
      </c>
      <c r="AU19" s="741">
        <f t="shared" si="11"/>
        <v>0</v>
      </c>
      <c r="AV19" s="741">
        <f t="shared" si="11"/>
        <v>0</v>
      </c>
      <c r="AW19" s="741">
        <f t="shared" si="11"/>
        <v>0</v>
      </c>
      <c r="AX19" s="741">
        <f t="shared" si="11"/>
        <v>0</v>
      </c>
      <c r="AY19" s="741">
        <f t="shared" si="11"/>
        <v>0</v>
      </c>
      <c r="AZ19" s="741">
        <f t="shared" si="11"/>
        <v>0</v>
      </c>
      <c r="BA19" s="741">
        <f t="shared" si="11"/>
        <v>0</v>
      </c>
      <c r="BB19" s="741">
        <f t="shared" si="11"/>
        <v>0</v>
      </c>
      <c r="BC19" s="741">
        <f t="shared" si="11"/>
        <v>0</v>
      </c>
      <c r="BD19" s="741">
        <f t="shared" si="11"/>
        <v>0</v>
      </c>
      <c r="BE19" s="741">
        <f t="shared" si="11"/>
        <v>0</v>
      </c>
      <c r="BF19" s="741">
        <f t="shared" si="11"/>
        <v>0</v>
      </c>
      <c r="BG19" s="741">
        <f t="shared" si="11"/>
        <v>0</v>
      </c>
      <c r="BH19" s="741">
        <f t="shared" si="11"/>
        <v>0</v>
      </c>
      <c r="BI19" s="741">
        <f t="shared" si="11"/>
        <v>0</v>
      </c>
      <c r="BJ19" s="741">
        <f t="shared" si="11"/>
        <v>0</v>
      </c>
      <c r="BK19" s="741">
        <f t="shared" si="11"/>
        <v>0</v>
      </c>
      <c r="BL19" s="741">
        <f t="shared" si="11"/>
        <v>0</v>
      </c>
      <c r="BM19" s="741">
        <f t="shared" si="11"/>
        <v>0</v>
      </c>
      <c r="BN19" s="741">
        <f t="shared" si="11"/>
        <v>0</v>
      </c>
      <c r="BO19" s="741">
        <f t="shared" si="11"/>
        <v>0</v>
      </c>
      <c r="BP19" s="741">
        <f t="shared" si="11"/>
        <v>0</v>
      </c>
      <c r="BQ19" s="741" t="str">
        <f t="shared" si="11"/>
        <v/>
      </c>
      <c r="BR19" s="741" t="str">
        <f t="shared" si="11"/>
        <v/>
      </c>
      <c r="BS19" s="741" t="str">
        <f t="shared" si="11"/>
        <v/>
      </c>
      <c r="BT19" s="741" t="str">
        <f t="shared" si="11"/>
        <v/>
      </c>
      <c r="BU19" s="741" t="str">
        <f t="shared" si="11"/>
        <v/>
      </c>
      <c r="BV19" s="741" t="str">
        <f>IF(BV17="","",IF(AND(BV16="無",BV11&lt;65),$Q10,0))</f>
        <v/>
      </c>
      <c r="BW19" s="741" t="str">
        <f t="shared" ref="BW19:CE19" si="12">IF(BW17="","",IF(AND(BW16="無",BW11&lt;65),$Q10,0))</f>
        <v/>
      </c>
      <c r="BX19" s="741" t="str">
        <f t="shared" si="12"/>
        <v/>
      </c>
      <c r="BY19" s="741" t="str">
        <f t="shared" si="12"/>
        <v/>
      </c>
      <c r="BZ19" s="741" t="str">
        <f t="shared" si="12"/>
        <v/>
      </c>
      <c r="CA19" s="741" t="str">
        <f t="shared" si="12"/>
        <v/>
      </c>
      <c r="CB19" s="741" t="str">
        <f t="shared" si="12"/>
        <v/>
      </c>
      <c r="CC19" s="741" t="str">
        <f t="shared" si="12"/>
        <v/>
      </c>
      <c r="CD19" s="741" t="str">
        <f t="shared" si="12"/>
        <v/>
      </c>
      <c r="CE19" s="741" t="str">
        <f t="shared" si="12"/>
        <v/>
      </c>
    </row>
    <row r="20" spans="1:83">
      <c r="A20" s="711"/>
      <c r="B20" s="717" t="s">
        <v>717</v>
      </c>
      <c r="C20" s="717"/>
      <c r="D20" s="717"/>
      <c r="E20" s="717"/>
      <c r="F20" s="717"/>
      <c r="G20" s="718">
        <v>0</v>
      </c>
      <c r="H20" s="719" t="s">
        <v>714</v>
      </c>
      <c r="I20" s="720"/>
      <c r="J20" s="711"/>
      <c r="K20" s="734"/>
      <c r="L20" s="742" t="s">
        <v>731</v>
      </c>
      <c r="M20" s="741">
        <f t="shared" ref="M20:BU20" si="13">IF(M17="","",IF(M12&lt;=18,$S10,0))</f>
        <v>22.87</v>
      </c>
      <c r="N20" s="741">
        <f t="shared" si="13"/>
        <v>22.87</v>
      </c>
      <c r="O20" s="741">
        <f t="shared" si="13"/>
        <v>22.87</v>
      </c>
      <c r="P20" s="741">
        <f t="shared" si="13"/>
        <v>22.87</v>
      </c>
      <c r="Q20" s="741">
        <f t="shared" si="13"/>
        <v>22.87</v>
      </c>
      <c r="R20" s="741">
        <f t="shared" si="13"/>
        <v>22.87</v>
      </c>
      <c r="S20" s="741">
        <f t="shared" si="13"/>
        <v>22.87</v>
      </c>
      <c r="T20" s="741">
        <f t="shared" si="13"/>
        <v>22.87</v>
      </c>
      <c r="U20" s="741">
        <f t="shared" si="13"/>
        <v>22.87</v>
      </c>
      <c r="V20" s="741">
        <f t="shared" si="13"/>
        <v>22.87</v>
      </c>
      <c r="W20" s="741">
        <f t="shared" si="13"/>
        <v>22.87</v>
      </c>
      <c r="X20" s="741">
        <f t="shared" si="13"/>
        <v>22.87</v>
      </c>
      <c r="Y20" s="741">
        <f t="shared" si="13"/>
        <v>22.87</v>
      </c>
      <c r="Z20" s="741">
        <f t="shared" si="13"/>
        <v>0</v>
      </c>
      <c r="AA20" s="741">
        <f t="shared" si="13"/>
        <v>0</v>
      </c>
      <c r="AB20" s="741">
        <f t="shared" si="13"/>
        <v>0</v>
      </c>
      <c r="AC20" s="741">
        <f t="shared" si="13"/>
        <v>0</v>
      </c>
      <c r="AD20" s="741">
        <f t="shared" si="13"/>
        <v>0</v>
      </c>
      <c r="AE20" s="741">
        <f t="shared" si="13"/>
        <v>0</v>
      </c>
      <c r="AF20" s="741">
        <f t="shared" si="13"/>
        <v>0</v>
      </c>
      <c r="AG20" s="741">
        <f t="shared" si="13"/>
        <v>0</v>
      </c>
      <c r="AH20" s="741">
        <f t="shared" si="13"/>
        <v>0</v>
      </c>
      <c r="AI20" s="741">
        <f t="shared" si="13"/>
        <v>0</v>
      </c>
      <c r="AJ20" s="741">
        <f t="shared" si="13"/>
        <v>0</v>
      </c>
      <c r="AK20" s="741">
        <f t="shared" si="13"/>
        <v>0</v>
      </c>
      <c r="AL20" s="741">
        <f t="shared" si="13"/>
        <v>0</v>
      </c>
      <c r="AM20" s="741">
        <f t="shared" si="13"/>
        <v>0</v>
      </c>
      <c r="AN20" s="741">
        <f t="shared" si="13"/>
        <v>0</v>
      </c>
      <c r="AO20" s="741">
        <f t="shared" si="13"/>
        <v>0</v>
      </c>
      <c r="AP20" s="741">
        <f t="shared" si="13"/>
        <v>0</v>
      </c>
      <c r="AQ20" s="741">
        <f t="shared" si="13"/>
        <v>0</v>
      </c>
      <c r="AR20" s="741">
        <f t="shared" si="13"/>
        <v>0</v>
      </c>
      <c r="AS20" s="741">
        <f t="shared" si="13"/>
        <v>0</v>
      </c>
      <c r="AT20" s="741">
        <f t="shared" si="13"/>
        <v>0</v>
      </c>
      <c r="AU20" s="741">
        <f t="shared" si="13"/>
        <v>0</v>
      </c>
      <c r="AV20" s="741">
        <f t="shared" si="13"/>
        <v>0</v>
      </c>
      <c r="AW20" s="741">
        <f t="shared" si="13"/>
        <v>0</v>
      </c>
      <c r="AX20" s="741">
        <f t="shared" si="13"/>
        <v>0</v>
      </c>
      <c r="AY20" s="741">
        <f t="shared" si="13"/>
        <v>0</v>
      </c>
      <c r="AZ20" s="741">
        <f t="shared" si="13"/>
        <v>0</v>
      </c>
      <c r="BA20" s="741">
        <f t="shared" si="13"/>
        <v>0</v>
      </c>
      <c r="BB20" s="741">
        <f t="shared" si="13"/>
        <v>0</v>
      </c>
      <c r="BC20" s="741">
        <f t="shared" si="13"/>
        <v>0</v>
      </c>
      <c r="BD20" s="741">
        <f t="shared" si="13"/>
        <v>0</v>
      </c>
      <c r="BE20" s="741">
        <f t="shared" si="13"/>
        <v>0</v>
      </c>
      <c r="BF20" s="741">
        <f t="shared" si="13"/>
        <v>0</v>
      </c>
      <c r="BG20" s="741">
        <f t="shared" si="13"/>
        <v>0</v>
      </c>
      <c r="BH20" s="741">
        <f t="shared" si="13"/>
        <v>0</v>
      </c>
      <c r="BI20" s="741">
        <f t="shared" si="13"/>
        <v>0</v>
      </c>
      <c r="BJ20" s="741">
        <f t="shared" si="13"/>
        <v>0</v>
      </c>
      <c r="BK20" s="741">
        <f t="shared" si="13"/>
        <v>0</v>
      </c>
      <c r="BL20" s="741">
        <f t="shared" si="13"/>
        <v>0</v>
      </c>
      <c r="BM20" s="741">
        <f t="shared" si="13"/>
        <v>0</v>
      </c>
      <c r="BN20" s="741">
        <f t="shared" si="13"/>
        <v>0</v>
      </c>
      <c r="BO20" s="741">
        <f t="shared" si="13"/>
        <v>0</v>
      </c>
      <c r="BP20" s="741">
        <f t="shared" si="13"/>
        <v>0</v>
      </c>
      <c r="BQ20" s="741" t="str">
        <f t="shared" si="13"/>
        <v/>
      </c>
      <c r="BR20" s="741" t="str">
        <f t="shared" si="13"/>
        <v/>
      </c>
      <c r="BS20" s="741" t="str">
        <f t="shared" si="13"/>
        <v/>
      </c>
      <c r="BT20" s="741" t="str">
        <f t="shared" si="13"/>
        <v/>
      </c>
      <c r="BU20" s="741" t="str">
        <f t="shared" si="13"/>
        <v/>
      </c>
      <c r="BV20" s="741" t="str">
        <f>IF(BV$17="","",IF(BV12&lt;=18,$S$10,0))</f>
        <v/>
      </c>
      <c r="BW20" s="741" t="str">
        <f t="shared" ref="BW20:CE20" si="14">IF(BW17="","",IF(BW12&lt;=18,$S10,0))</f>
        <v/>
      </c>
      <c r="BX20" s="741" t="str">
        <f t="shared" si="14"/>
        <v/>
      </c>
      <c r="BY20" s="741" t="str">
        <f t="shared" si="14"/>
        <v/>
      </c>
      <c r="BZ20" s="741" t="str">
        <f t="shared" si="14"/>
        <v/>
      </c>
      <c r="CA20" s="741" t="str">
        <f t="shared" si="14"/>
        <v/>
      </c>
      <c r="CB20" s="741" t="str">
        <f t="shared" si="14"/>
        <v/>
      </c>
      <c r="CC20" s="741" t="str">
        <f t="shared" si="14"/>
        <v/>
      </c>
      <c r="CD20" s="741" t="str">
        <f t="shared" si="14"/>
        <v/>
      </c>
      <c r="CE20" s="741" t="str">
        <f t="shared" si="14"/>
        <v/>
      </c>
    </row>
    <row r="21" spans="1:83">
      <c r="A21" s="711"/>
      <c r="B21" s="723" t="s">
        <v>718</v>
      </c>
      <c r="C21" s="723"/>
      <c r="D21" s="723"/>
      <c r="E21" s="723"/>
      <c r="F21" s="723"/>
      <c r="G21" s="724">
        <f>SUM(G18:G20)</f>
        <v>800</v>
      </c>
      <c r="H21" s="725" t="s">
        <v>714</v>
      </c>
      <c r="I21" s="725"/>
      <c r="J21" s="711"/>
      <c r="K21" s="734"/>
      <c r="L21" s="742" t="s">
        <v>733</v>
      </c>
      <c r="M21" s="741">
        <f t="shared" ref="M21:BU21" si="15">IF(M$17="","",IF(M13&lt;=18,$S$10,0))</f>
        <v>22.87</v>
      </c>
      <c r="N21" s="741">
        <f t="shared" si="15"/>
        <v>22.87</v>
      </c>
      <c r="O21" s="741">
        <f t="shared" si="15"/>
        <v>22.87</v>
      </c>
      <c r="P21" s="741">
        <f t="shared" si="15"/>
        <v>22.87</v>
      </c>
      <c r="Q21" s="741">
        <f t="shared" si="15"/>
        <v>22.87</v>
      </c>
      <c r="R21" s="741">
        <f t="shared" si="15"/>
        <v>22.87</v>
      </c>
      <c r="S21" s="741">
        <f t="shared" si="15"/>
        <v>22.87</v>
      </c>
      <c r="T21" s="741">
        <f t="shared" si="15"/>
        <v>22.87</v>
      </c>
      <c r="U21" s="741">
        <f t="shared" si="15"/>
        <v>22.87</v>
      </c>
      <c r="V21" s="741">
        <f t="shared" si="15"/>
        <v>22.87</v>
      </c>
      <c r="W21" s="741">
        <f t="shared" si="15"/>
        <v>22.87</v>
      </c>
      <c r="X21" s="741">
        <f t="shared" si="15"/>
        <v>22.87</v>
      </c>
      <c r="Y21" s="741">
        <f t="shared" si="15"/>
        <v>22.87</v>
      </c>
      <c r="Z21" s="741">
        <f t="shared" si="15"/>
        <v>22.87</v>
      </c>
      <c r="AA21" s="741">
        <f t="shared" si="15"/>
        <v>22.87</v>
      </c>
      <c r="AB21" s="741">
        <f t="shared" si="15"/>
        <v>0</v>
      </c>
      <c r="AC21" s="741">
        <f t="shared" si="15"/>
        <v>0</v>
      </c>
      <c r="AD21" s="741">
        <f t="shared" si="15"/>
        <v>0</v>
      </c>
      <c r="AE21" s="741">
        <f t="shared" si="15"/>
        <v>0</v>
      </c>
      <c r="AF21" s="741">
        <f t="shared" si="15"/>
        <v>0</v>
      </c>
      <c r="AG21" s="741">
        <f t="shared" si="15"/>
        <v>0</v>
      </c>
      <c r="AH21" s="741">
        <f t="shared" si="15"/>
        <v>0</v>
      </c>
      <c r="AI21" s="741">
        <f t="shared" si="15"/>
        <v>0</v>
      </c>
      <c r="AJ21" s="741">
        <f t="shared" si="15"/>
        <v>0</v>
      </c>
      <c r="AK21" s="741">
        <f t="shared" si="15"/>
        <v>0</v>
      </c>
      <c r="AL21" s="741">
        <f t="shared" si="15"/>
        <v>0</v>
      </c>
      <c r="AM21" s="741">
        <f t="shared" si="15"/>
        <v>0</v>
      </c>
      <c r="AN21" s="741">
        <f t="shared" si="15"/>
        <v>0</v>
      </c>
      <c r="AO21" s="741">
        <f t="shared" si="15"/>
        <v>0</v>
      </c>
      <c r="AP21" s="741">
        <f t="shared" si="15"/>
        <v>0</v>
      </c>
      <c r="AQ21" s="741">
        <f t="shared" si="15"/>
        <v>0</v>
      </c>
      <c r="AR21" s="741">
        <f t="shared" si="15"/>
        <v>0</v>
      </c>
      <c r="AS21" s="741">
        <f t="shared" si="15"/>
        <v>0</v>
      </c>
      <c r="AT21" s="741">
        <f t="shared" si="15"/>
        <v>0</v>
      </c>
      <c r="AU21" s="741">
        <f t="shared" si="15"/>
        <v>0</v>
      </c>
      <c r="AV21" s="741">
        <f t="shared" si="15"/>
        <v>0</v>
      </c>
      <c r="AW21" s="741">
        <f t="shared" si="15"/>
        <v>0</v>
      </c>
      <c r="AX21" s="741">
        <f t="shared" si="15"/>
        <v>0</v>
      </c>
      <c r="AY21" s="741">
        <f t="shared" si="15"/>
        <v>0</v>
      </c>
      <c r="AZ21" s="741">
        <f t="shared" si="15"/>
        <v>0</v>
      </c>
      <c r="BA21" s="741">
        <f t="shared" si="15"/>
        <v>0</v>
      </c>
      <c r="BB21" s="741">
        <f t="shared" si="15"/>
        <v>0</v>
      </c>
      <c r="BC21" s="741">
        <f t="shared" si="15"/>
        <v>0</v>
      </c>
      <c r="BD21" s="741">
        <f t="shared" si="15"/>
        <v>0</v>
      </c>
      <c r="BE21" s="741">
        <f t="shared" si="15"/>
        <v>0</v>
      </c>
      <c r="BF21" s="741">
        <f t="shared" si="15"/>
        <v>0</v>
      </c>
      <c r="BG21" s="741">
        <f t="shared" si="15"/>
        <v>0</v>
      </c>
      <c r="BH21" s="741">
        <f t="shared" si="15"/>
        <v>0</v>
      </c>
      <c r="BI21" s="741">
        <f t="shared" si="15"/>
        <v>0</v>
      </c>
      <c r="BJ21" s="741">
        <f t="shared" si="15"/>
        <v>0</v>
      </c>
      <c r="BK21" s="741">
        <f t="shared" si="15"/>
        <v>0</v>
      </c>
      <c r="BL21" s="741">
        <f t="shared" si="15"/>
        <v>0</v>
      </c>
      <c r="BM21" s="741">
        <f t="shared" si="15"/>
        <v>0</v>
      </c>
      <c r="BN21" s="741">
        <f t="shared" si="15"/>
        <v>0</v>
      </c>
      <c r="BO21" s="741">
        <f t="shared" si="15"/>
        <v>0</v>
      </c>
      <c r="BP21" s="741">
        <f t="shared" si="15"/>
        <v>0</v>
      </c>
      <c r="BQ21" s="741" t="str">
        <f t="shared" si="15"/>
        <v/>
      </c>
      <c r="BR21" s="741" t="str">
        <f t="shared" si="15"/>
        <v/>
      </c>
      <c r="BS21" s="741" t="str">
        <f t="shared" si="15"/>
        <v/>
      </c>
      <c r="BT21" s="741" t="str">
        <f t="shared" si="15"/>
        <v/>
      </c>
      <c r="BU21" s="741" t="str">
        <f t="shared" si="15"/>
        <v/>
      </c>
      <c r="BV21" s="741" t="str">
        <f>IF(BV$17="","",IF(BV13&lt;=18,$S$10,0))</f>
        <v/>
      </c>
      <c r="BW21" s="741" t="str">
        <f t="shared" ref="BW21:CE21" si="16">IF(BW$17="","",IF(BW13&lt;=18,$S$10,0))</f>
        <v/>
      </c>
      <c r="BX21" s="741" t="str">
        <f t="shared" si="16"/>
        <v/>
      </c>
      <c r="BY21" s="741" t="str">
        <f t="shared" si="16"/>
        <v/>
      </c>
      <c r="BZ21" s="741" t="str">
        <f t="shared" si="16"/>
        <v/>
      </c>
      <c r="CA21" s="741" t="str">
        <f t="shared" si="16"/>
        <v/>
      </c>
      <c r="CB21" s="741" t="str">
        <f t="shared" si="16"/>
        <v/>
      </c>
      <c r="CC21" s="741" t="str">
        <f t="shared" si="16"/>
        <v/>
      </c>
      <c r="CD21" s="741" t="str">
        <f t="shared" si="16"/>
        <v/>
      </c>
      <c r="CE21" s="741" t="str">
        <f t="shared" si="16"/>
        <v/>
      </c>
    </row>
    <row r="22" spans="1:83" ht="15.75">
      <c r="A22" s="716"/>
      <c r="B22" s="713" t="s">
        <v>742</v>
      </c>
      <c r="C22" s="714"/>
      <c r="D22" s="714"/>
      <c r="E22" s="714"/>
      <c r="F22" s="714"/>
      <c r="G22" s="729"/>
      <c r="H22" s="714"/>
      <c r="I22" s="714"/>
      <c r="J22" s="711"/>
      <c r="K22" s="734"/>
      <c r="L22" s="742" t="s">
        <v>735</v>
      </c>
      <c r="M22" s="741">
        <f t="shared" ref="M22:BU22" si="17">IF(M17="","",IF(M14&lt;=18,$S$10,0))</f>
        <v>0</v>
      </c>
      <c r="N22" s="741">
        <f t="shared" si="17"/>
        <v>0</v>
      </c>
      <c r="O22" s="741">
        <f t="shared" si="17"/>
        <v>0</v>
      </c>
      <c r="P22" s="741">
        <f t="shared" si="17"/>
        <v>0</v>
      </c>
      <c r="Q22" s="741">
        <f t="shared" si="17"/>
        <v>0</v>
      </c>
      <c r="R22" s="741">
        <f t="shared" si="17"/>
        <v>0</v>
      </c>
      <c r="S22" s="741">
        <f t="shared" si="17"/>
        <v>0</v>
      </c>
      <c r="T22" s="741">
        <f t="shared" si="17"/>
        <v>0</v>
      </c>
      <c r="U22" s="741">
        <f t="shared" si="17"/>
        <v>0</v>
      </c>
      <c r="V22" s="741">
        <f t="shared" si="17"/>
        <v>0</v>
      </c>
      <c r="W22" s="741">
        <f t="shared" si="17"/>
        <v>0</v>
      </c>
      <c r="X22" s="741">
        <f t="shared" si="17"/>
        <v>0</v>
      </c>
      <c r="Y22" s="741">
        <f t="shared" si="17"/>
        <v>0</v>
      </c>
      <c r="Z22" s="741">
        <f t="shared" si="17"/>
        <v>0</v>
      </c>
      <c r="AA22" s="741">
        <f t="shared" si="17"/>
        <v>0</v>
      </c>
      <c r="AB22" s="741">
        <f t="shared" si="17"/>
        <v>0</v>
      </c>
      <c r="AC22" s="741">
        <f t="shared" si="17"/>
        <v>0</v>
      </c>
      <c r="AD22" s="741">
        <f t="shared" si="17"/>
        <v>0</v>
      </c>
      <c r="AE22" s="741">
        <f t="shared" si="17"/>
        <v>0</v>
      </c>
      <c r="AF22" s="741">
        <f t="shared" si="17"/>
        <v>0</v>
      </c>
      <c r="AG22" s="741">
        <f t="shared" si="17"/>
        <v>0</v>
      </c>
      <c r="AH22" s="741">
        <f t="shared" si="17"/>
        <v>0</v>
      </c>
      <c r="AI22" s="741">
        <f t="shared" si="17"/>
        <v>0</v>
      </c>
      <c r="AJ22" s="741">
        <f t="shared" si="17"/>
        <v>0</v>
      </c>
      <c r="AK22" s="741">
        <f t="shared" si="17"/>
        <v>0</v>
      </c>
      <c r="AL22" s="741">
        <f t="shared" si="17"/>
        <v>0</v>
      </c>
      <c r="AM22" s="741">
        <f t="shared" si="17"/>
        <v>0</v>
      </c>
      <c r="AN22" s="741">
        <f t="shared" si="17"/>
        <v>0</v>
      </c>
      <c r="AO22" s="741">
        <f t="shared" si="17"/>
        <v>0</v>
      </c>
      <c r="AP22" s="741">
        <f t="shared" si="17"/>
        <v>0</v>
      </c>
      <c r="AQ22" s="741">
        <f t="shared" si="17"/>
        <v>0</v>
      </c>
      <c r="AR22" s="741">
        <f t="shared" si="17"/>
        <v>0</v>
      </c>
      <c r="AS22" s="741">
        <f t="shared" si="17"/>
        <v>0</v>
      </c>
      <c r="AT22" s="741">
        <f t="shared" si="17"/>
        <v>0</v>
      </c>
      <c r="AU22" s="741">
        <f t="shared" si="17"/>
        <v>0</v>
      </c>
      <c r="AV22" s="741">
        <f t="shared" si="17"/>
        <v>0</v>
      </c>
      <c r="AW22" s="741">
        <f t="shared" si="17"/>
        <v>0</v>
      </c>
      <c r="AX22" s="741">
        <f t="shared" si="17"/>
        <v>0</v>
      </c>
      <c r="AY22" s="741">
        <f t="shared" si="17"/>
        <v>0</v>
      </c>
      <c r="AZ22" s="741">
        <f t="shared" si="17"/>
        <v>0</v>
      </c>
      <c r="BA22" s="741">
        <f t="shared" si="17"/>
        <v>0</v>
      </c>
      <c r="BB22" s="741">
        <f t="shared" si="17"/>
        <v>0</v>
      </c>
      <c r="BC22" s="741">
        <f t="shared" si="17"/>
        <v>0</v>
      </c>
      <c r="BD22" s="741">
        <f t="shared" si="17"/>
        <v>0</v>
      </c>
      <c r="BE22" s="741">
        <f t="shared" si="17"/>
        <v>0</v>
      </c>
      <c r="BF22" s="741">
        <f t="shared" si="17"/>
        <v>0</v>
      </c>
      <c r="BG22" s="741">
        <f t="shared" si="17"/>
        <v>0</v>
      </c>
      <c r="BH22" s="741">
        <f t="shared" si="17"/>
        <v>0</v>
      </c>
      <c r="BI22" s="741">
        <f t="shared" si="17"/>
        <v>0</v>
      </c>
      <c r="BJ22" s="741">
        <f t="shared" si="17"/>
        <v>0</v>
      </c>
      <c r="BK22" s="741">
        <f t="shared" si="17"/>
        <v>0</v>
      </c>
      <c r="BL22" s="741">
        <f t="shared" si="17"/>
        <v>0</v>
      </c>
      <c r="BM22" s="741">
        <f t="shared" si="17"/>
        <v>0</v>
      </c>
      <c r="BN22" s="741">
        <f t="shared" si="17"/>
        <v>0</v>
      </c>
      <c r="BO22" s="741">
        <f t="shared" si="17"/>
        <v>0</v>
      </c>
      <c r="BP22" s="741">
        <f t="shared" si="17"/>
        <v>0</v>
      </c>
      <c r="BQ22" s="741" t="str">
        <f t="shared" si="17"/>
        <v/>
      </c>
      <c r="BR22" s="741" t="str">
        <f t="shared" si="17"/>
        <v/>
      </c>
      <c r="BS22" s="741" t="str">
        <f t="shared" si="17"/>
        <v/>
      </c>
      <c r="BT22" s="741" t="str">
        <f t="shared" si="17"/>
        <v/>
      </c>
      <c r="BU22" s="741" t="str">
        <f t="shared" si="17"/>
        <v/>
      </c>
      <c r="BV22" s="741" t="str">
        <f>IF(BV17="","",IF(BV14&lt;=18,$S$10,0))</f>
        <v/>
      </c>
      <c r="BW22" s="741" t="str">
        <f t="shared" ref="BW22:CE22" si="18">IF(BW17="","",IF(BW14&lt;=18,$S$10,0))</f>
        <v/>
      </c>
      <c r="BX22" s="741" t="str">
        <f t="shared" si="18"/>
        <v/>
      </c>
      <c r="BY22" s="741" t="str">
        <f t="shared" si="18"/>
        <v/>
      </c>
      <c r="BZ22" s="741" t="str">
        <f t="shared" si="18"/>
        <v/>
      </c>
      <c r="CA22" s="741" t="str">
        <f t="shared" si="18"/>
        <v/>
      </c>
      <c r="CB22" s="741" t="str">
        <f t="shared" si="18"/>
        <v/>
      </c>
      <c r="CC22" s="741" t="str">
        <f t="shared" si="18"/>
        <v/>
      </c>
      <c r="CD22" s="741" t="str">
        <f t="shared" si="18"/>
        <v/>
      </c>
      <c r="CE22" s="741" t="str">
        <f t="shared" si="18"/>
        <v/>
      </c>
    </row>
    <row r="23" spans="1:83">
      <c r="A23" s="711"/>
      <c r="B23" s="719" t="s">
        <v>743</v>
      </c>
      <c r="C23" s="720">
        <v>200</v>
      </c>
      <c r="D23" s="719" t="s">
        <v>744</v>
      </c>
      <c r="E23" s="720">
        <v>30</v>
      </c>
      <c r="F23" s="719" t="s">
        <v>745</v>
      </c>
      <c r="G23" s="743">
        <f>C23*E23</f>
        <v>6000</v>
      </c>
      <c r="H23" s="719" t="s">
        <v>714</v>
      </c>
      <c r="I23" s="720"/>
      <c r="J23" s="721"/>
      <c r="K23" s="734"/>
      <c r="L23" s="742" t="s">
        <v>737</v>
      </c>
      <c r="M23" s="741">
        <f t="shared" ref="M23:BU23" si="19">IF(M17="","",IF(M15&lt;=18,$S$10,0))</f>
        <v>0</v>
      </c>
      <c r="N23" s="741">
        <f t="shared" si="19"/>
        <v>0</v>
      </c>
      <c r="O23" s="741">
        <f t="shared" si="19"/>
        <v>0</v>
      </c>
      <c r="P23" s="741">
        <f t="shared" si="19"/>
        <v>0</v>
      </c>
      <c r="Q23" s="741">
        <f t="shared" si="19"/>
        <v>0</v>
      </c>
      <c r="R23" s="741">
        <f t="shared" si="19"/>
        <v>0</v>
      </c>
      <c r="S23" s="741">
        <f t="shared" si="19"/>
        <v>0</v>
      </c>
      <c r="T23" s="741">
        <f t="shared" si="19"/>
        <v>0</v>
      </c>
      <c r="U23" s="741">
        <f t="shared" si="19"/>
        <v>0</v>
      </c>
      <c r="V23" s="741">
        <f t="shared" si="19"/>
        <v>0</v>
      </c>
      <c r="W23" s="741">
        <f t="shared" si="19"/>
        <v>0</v>
      </c>
      <c r="X23" s="741">
        <f t="shared" si="19"/>
        <v>0</v>
      </c>
      <c r="Y23" s="741">
        <f t="shared" si="19"/>
        <v>0</v>
      </c>
      <c r="Z23" s="741">
        <f t="shared" si="19"/>
        <v>0</v>
      </c>
      <c r="AA23" s="741">
        <f t="shared" si="19"/>
        <v>0</v>
      </c>
      <c r="AB23" s="741">
        <f t="shared" si="19"/>
        <v>0</v>
      </c>
      <c r="AC23" s="741">
        <f t="shared" si="19"/>
        <v>0</v>
      </c>
      <c r="AD23" s="741">
        <f t="shared" si="19"/>
        <v>0</v>
      </c>
      <c r="AE23" s="741">
        <f t="shared" si="19"/>
        <v>0</v>
      </c>
      <c r="AF23" s="741">
        <f t="shared" si="19"/>
        <v>0</v>
      </c>
      <c r="AG23" s="741">
        <f t="shared" si="19"/>
        <v>0</v>
      </c>
      <c r="AH23" s="741">
        <f t="shared" si="19"/>
        <v>0</v>
      </c>
      <c r="AI23" s="741">
        <f t="shared" si="19"/>
        <v>0</v>
      </c>
      <c r="AJ23" s="741">
        <f t="shared" si="19"/>
        <v>0</v>
      </c>
      <c r="AK23" s="741">
        <f t="shared" si="19"/>
        <v>0</v>
      </c>
      <c r="AL23" s="741">
        <f t="shared" si="19"/>
        <v>0</v>
      </c>
      <c r="AM23" s="741">
        <f t="shared" si="19"/>
        <v>0</v>
      </c>
      <c r="AN23" s="741">
        <f t="shared" si="19"/>
        <v>0</v>
      </c>
      <c r="AO23" s="741">
        <f t="shared" si="19"/>
        <v>0</v>
      </c>
      <c r="AP23" s="741">
        <f t="shared" si="19"/>
        <v>0</v>
      </c>
      <c r="AQ23" s="741">
        <f t="shared" si="19"/>
        <v>0</v>
      </c>
      <c r="AR23" s="741">
        <f t="shared" si="19"/>
        <v>0</v>
      </c>
      <c r="AS23" s="741">
        <f t="shared" si="19"/>
        <v>0</v>
      </c>
      <c r="AT23" s="741">
        <f t="shared" si="19"/>
        <v>0</v>
      </c>
      <c r="AU23" s="741">
        <f t="shared" si="19"/>
        <v>0</v>
      </c>
      <c r="AV23" s="741">
        <f t="shared" si="19"/>
        <v>0</v>
      </c>
      <c r="AW23" s="741">
        <f t="shared" si="19"/>
        <v>0</v>
      </c>
      <c r="AX23" s="741">
        <f t="shared" si="19"/>
        <v>0</v>
      </c>
      <c r="AY23" s="741">
        <f t="shared" si="19"/>
        <v>0</v>
      </c>
      <c r="AZ23" s="741">
        <f t="shared" si="19"/>
        <v>0</v>
      </c>
      <c r="BA23" s="741">
        <f t="shared" si="19"/>
        <v>0</v>
      </c>
      <c r="BB23" s="741">
        <f t="shared" si="19"/>
        <v>0</v>
      </c>
      <c r="BC23" s="741">
        <f t="shared" si="19"/>
        <v>0</v>
      </c>
      <c r="BD23" s="741">
        <f t="shared" si="19"/>
        <v>0</v>
      </c>
      <c r="BE23" s="741">
        <f t="shared" si="19"/>
        <v>0</v>
      </c>
      <c r="BF23" s="741">
        <f t="shared" si="19"/>
        <v>0</v>
      </c>
      <c r="BG23" s="741">
        <f t="shared" si="19"/>
        <v>0</v>
      </c>
      <c r="BH23" s="741">
        <f t="shared" si="19"/>
        <v>0</v>
      </c>
      <c r="BI23" s="741">
        <f t="shared" si="19"/>
        <v>0</v>
      </c>
      <c r="BJ23" s="741">
        <f t="shared" si="19"/>
        <v>0</v>
      </c>
      <c r="BK23" s="741">
        <f t="shared" si="19"/>
        <v>0</v>
      </c>
      <c r="BL23" s="741">
        <f t="shared" si="19"/>
        <v>0</v>
      </c>
      <c r="BM23" s="741">
        <f t="shared" si="19"/>
        <v>0</v>
      </c>
      <c r="BN23" s="741">
        <f t="shared" si="19"/>
        <v>0</v>
      </c>
      <c r="BO23" s="741">
        <f t="shared" si="19"/>
        <v>0</v>
      </c>
      <c r="BP23" s="741">
        <f t="shared" si="19"/>
        <v>0</v>
      </c>
      <c r="BQ23" s="741" t="str">
        <f t="shared" si="19"/>
        <v/>
      </c>
      <c r="BR23" s="741" t="str">
        <f t="shared" si="19"/>
        <v/>
      </c>
      <c r="BS23" s="741" t="str">
        <f t="shared" si="19"/>
        <v/>
      </c>
      <c r="BT23" s="741" t="str">
        <f t="shared" si="19"/>
        <v/>
      </c>
      <c r="BU23" s="741" t="str">
        <f t="shared" si="19"/>
        <v/>
      </c>
      <c r="BV23" s="741" t="str">
        <f>IF(BV17="","",IF(BV15&lt;=18,$S$10,0))</f>
        <v/>
      </c>
      <c r="BW23" s="741" t="str">
        <f t="shared" ref="BW23:CE23" si="20">IF(BW17="","",IF(BW15&lt;=18,$S$10,0))</f>
        <v/>
      </c>
      <c r="BX23" s="741" t="str">
        <f t="shared" si="20"/>
        <v/>
      </c>
      <c r="BY23" s="741" t="str">
        <f t="shared" si="20"/>
        <v/>
      </c>
      <c r="BZ23" s="741" t="str">
        <f t="shared" si="20"/>
        <v/>
      </c>
      <c r="CA23" s="741" t="str">
        <f t="shared" si="20"/>
        <v/>
      </c>
      <c r="CB23" s="741" t="str">
        <f t="shared" si="20"/>
        <v/>
      </c>
      <c r="CC23" s="741" t="str">
        <f t="shared" si="20"/>
        <v/>
      </c>
      <c r="CD23" s="741" t="str">
        <f t="shared" si="20"/>
        <v/>
      </c>
      <c r="CE23" s="741" t="str">
        <f t="shared" si="20"/>
        <v/>
      </c>
    </row>
    <row r="24" spans="1:83">
      <c r="A24" s="711"/>
      <c r="B24" s="725"/>
      <c r="C24" s="725"/>
      <c r="D24" s="725"/>
      <c r="E24" s="725"/>
      <c r="F24" s="725"/>
      <c r="G24" s="724"/>
      <c r="H24" s="725"/>
      <c r="I24" s="725"/>
      <c r="J24" s="711"/>
      <c r="M24" s="709">
        <f>SUM(M17:M23)</f>
        <v>166.34</v>
      </c>
      <c r="N24" s="709">
        <f t="shared" ref="N24:BY24" si="21">SUM(N17:N23)</f>
        <v>166.34</v>
      </c>
      <c r="O24" s="709">
        <f t="shared" si="21"/>
        <v>166.34</v>
      </c>
      <c r="P24" s="709">
        <f t="shared" si="21"/>
        <v>166.34</v>
      </c>
      <c r="Q24" s="709">
        <f t="shared" si="21"/>
        <v>166.34</v>
      </c>
      <c r="R24" s="709">
        <f t="shared" si="21"/>
        <v>166.34</v>
      </c>
      <c r="S24" s="709">
        <f t="shared" si="21"/>
        <v>166.34</v>
      </c>
      <c r="T24" s="709">
        <f t="shared" si="21"/>
        <v>166.34</v>
      </c>
      <c r="U24" s="709">
        <f t="shared" si="21"/>
        <v>166.34</v>
      </c>
      <c r="V24" s="709">
        <f t="shared" si="21"/>
        <v>166.34</v>
      </c>
      <c r="W24" s="709">
        <f t="shared" si="21"/>
        <v>166.34</v>
      </c>
      <c r="X24" s="709">
        <f t="shared" si="21"/>
        <v>166.34</v>
      </c>
      <c r="Y24" s="709">
        <f t="shared" si="21"/>
        <v>166.34</v>
      </c>
      <c r="Z24" s="709">
        <f t="shared" si="21"/>
        <v>143.47</v>
      </c>
      <c r="AA24" s="709">
        <f t="shared" si="21"/>
        <v>143.47</v>
      </c>
      <c r="AB24" s="709">
        <f t="shared" si="21"/>
        <v>100.73</v>
      </c>
      <c r="AC24" s="709">
        <f t="shared" si="21"/>
        <v>100.73</v>
      </c>
      <c r="AD24" s="709">
        <f t="shared" si="21"/>
        <v>100.73</v>
      </c>
      <c r="AE24" s="709">
        <f t="shared" si="21"/>
        <v>100.73</v>
      </c>
      <c r="AF24" s="709">
        <f t="shared" si="21"/>
        <v>100.73</v>
      </c>
      <c r="AG24" s="709">
        <f t="shared" si="21"/>
        <v>100.73</v>
      </c>
      <c r="AH24" s="709">
        <f t="shared" si="21"/>
        <v>100.73</v>
      </c>
      <c r="AI24" s="709">
        <f t="shared" si="21"/>
        <v>100.73</v>
      </c>
      <c r="AJ24" s="709">
        <f t="shared" si="21"/>
        <v>100.73</v>
      </c>
      <c r="AK24" s="709">
        <f t="shared" si="21"/>
        <v>100.73</v>
      </c>
      <c r="AL24" s="709">
        <f t="shared" si="21"/>
        <v>100.73</v>
      </c>
      <c r="AM24" s="709">
        <f t="shared" si="21"/>
        <v>100.73</v>
      </c>
      <c r="AN24" s="709">
        <f t="shared" si="21"/>
        <v>100.73</v>
      </c>
      <c r="AO24" s="709">
        <f t="shared" si="21"/>
        <v>100.73</v>
      </c>
      <c r="AP24" s="709">
        <f t="shared" si="21"/>
        <v>100.73</v>
      </c>
      <c r="AQ24" s="709">
        <f t="shared" si="21"/>
        <v>120.6</v>
      </c>
      <c r="AR24" s="709">
        <f t="shared" si="21"/>
        <v>120.6</v>
      </c>
      <c r="AS24" s="709">
        <f t="shared" si="21"/>
        <v>120.6</v>
      </c>
      <c r="AT24" s="709">
        <f t="shared" si="21"/>
        <v>120.6</v>
      </c>
      <c r="AU24" s="709">
        <f t="shared" si="21"/>
        <v>120.6</v>
      </c>
      <c r="AV24" s="709">
        <f t="shared" si="21"/>
        <v>120.6</v>
      </c>
      <c r="AW24" s="709">
        <f t="shared" si="21"/>
        <v>120.6</v>
      </c>
      <c r="AX24" s="709">
        <f t="shared" si="21"/>
        <v>120.6</v>
      </c>
      <c r="AY24" s="709">
        <f t="shared" si="21"/>
        <v>120.6</v>
      </c>
      <c r="AZ24" s="709">
        <f t="shared" si="21"/>
        <v>120.6</v>
      </c>
      <c r="BA24" s="709">
        <f t="shared" si="21"/>
        <v>120.6</v>
      </c>
      <c r="BB24" s="709">
        <f t="shared" si="21"/>
        <v>120.6</v>
      </c>
      <c r="BC24" s="709">
        <f t="shared" si="21"/>
        <v>120.6</v>
      </c>
      <c r="BD24" s="709">
        <f t="shared" si="21"/>
        <v>120.6</v>
      </c>
      <c r="BE24" s="709">
        <f t="shared" si="21"/>
        <v>120.6</v>
      </c>
      <c r="BF24" s="709">
        <f t="shared" si="21"/>
        <v>120.6</v>
      </c>
      <c r="BG24" s="709">
        <f t="shared" si="21"/>
        <v>120.6</v>
      </c>
      <c r="BH24" s="709">
        <f t="shared" si="21"/>
        <v>120.6</v>
      </c>
      <c r="BI24" s="709">
        <f t="shared" si="21"/>
        <v>120.6</v>
      </c>
      <c r="BJ24" s="709">
        <f t="shared" si="21"/>
        <v>120.6</v>
      </c>
      <c r="BK24" s="709">
        <f t="shared" si="21"/>
        <v>120.6</v>
      </c>
      <c r="BL24" s="709">
        <f t="shared" si="21"/>
        <v>120.6</v>
      </c>
      <c r="BM24" s="709">
        <f t="shared" si="21"/>
        <v>120.6</v>
      </c>
      <c r="BN24" s="709">
        <f t="shared" si="21"/>
        <v>120.6</v>
      </c>
      <c r="BO24" s="709">
        <f t="shared" si="21"/>
        <v>120.6</v>
      </c>
      <c r="BP24" s="709">
        <f t="shared" si="21"/>
        <v>120.6</v>
      </c>
      <c r="BQ24" s="709">
        <f t="shared" si="21"/>
        <v>0</v>
      </c>
      <c r="BR24" s="709">
        <f t="shared" si="21"/>
        <v>0</v>
      </c>
      <c r="BS24" s="709">
        <f t="shared" si="21"/>
        <v>0</v>
      </c>
      <c r="BT24" s="709">
        <f t="shared" si="21"/>
        <v>0</v>
      </c>
      <c r="BU24" s="709">
        <f t="shared" si="21"/>
        <v>0</v>
      </c>
      <c r="BV24" s="709">
        <f t="shared" si="21"/>
        <v>0</v>
      </c>
      <c r="BW24" s="709">
        <f t="shared" si="21"/>
        <v>0</v>
      </c>
      <c r="BX24" s="709">
        <f t="shared" si="21"/>
        <v>0</v>
      </c>
      <c r="BY24" s="709">
        <f t="shared" si="21"/>
        <v>0</v>
      </c>
      <c r="BZ24" s="709">
        <f t="shared" ref="BZ24:CE24" si="22">SUM(BZ17:BZ23)</f>
        <v>0</v>
      </c>
      <c r="CA24" s="709">
        <f t="shared" si="22"/>
        <v>0</v>
      </c>
      <c r="CB24" s="709">
        <f t="shared" si="22"/>
        <v>0</v>
      </c>
      <c r="CC24" s="709">
        <f t="shared" si="22"/>
        <v>0</v>
      </c>
      <c r="CD24" s="709">
        <f t="shared" si="22"/>
        <v>0</v>
      </c>
      <c r="CE24" s="709">
        <f t="shared" si="22"/>
        <v>0</v>
      </c>
    </row>
    <row r="25" spans="1:83" ht="15.75">
      <c r="A25" s="716"/>
      <c r="B25" s="713" t="s">
        <v>746</v>
      </c>
      <c r="C25" s="714"/>
      <c r="D25" s="714"/>
      <c r="E25" s="714"/>
      <c r="F25" s="714"/>
      <c r="G25" s="729"/>
      <c r="H25" s="714"/>
      <c r="I25" s="714"/>
      <c r="J25" s="711"/>
    </row>
    <row r="26" spans="1:83">
      <c r="A26" s="711"/>
      <c r="B26" s="717" t="s">
        <v>747</v>
      </c>
      <c r="C26" s="717"/>
      <c r="D26" s="717"/>
      <c r="E26" s="717"/>
      <c r="F26" s="717"/>
      <c r="G26" s="718">
        <v>0</v>
      </c>
      <c r="H26" s="719" t="s">
        <v>714</v>
      </c>
      <c r="I26" s="720"/>
      <c r="J26" s="721"/>
      <c r="K26" s="722"/>
      <c r="L26" s="722"/>
    </row>
    <row r="27" spans="1:83">
      <c r="A27" s="711"/>
      <c r="B27" s="725"/>
      <c r="C27" s="725"/>
      <c r="D27" s="725"/>
      <c r="E27" s="725"/>
      <c r="F27" s="725"/>
      <c r="G27" s="724"/>
      <c r="H27" s="725"/>
      <c r="I27" s="725"/>
      <c r="J27" s="711"/>
    </row>
    <row r="28" spans="1:83" ht="18.75" customHeight="1">
      <c r="A28" s="711"/>
      <c r="B28" s="744" t="s">
        <v>748</v>
      </c>
      <c r="C28" s="744"/>
      <c r="D28" s="744"/>
      <c r="E28" s="744"/>
      <c r="F28" s="744"/>
      <c r="G28" s="745">
        <f>SUM(G9,G16,G21,G23,G26)</f>
        <v>14695.910000000007</v>
      </c>
      <c r="H28" s="746" t="s">
        <v>714</v>
      </c>
      <c r="I28" s="746"/>
      <c r="J28" s="711"/>
    </row>
    <row r="30" spans="1:83" ht="15.75">
      <c r="A30" s="747"/>
      <c r="B30" s="748" t="s">
        <v>749</v>
      </c>
      <c r="C30" s="748"/>
      <c r="D30" s="748"/>
      <c r="E30" s="748"/>
      <c r="F30" s="748"/>
      <c r="G30" s="748"/>
      <c r="H30" s="748"/>
      <c r="I30" s="748"/>
      <c r="J30" s="747"/>
    </row>
    <row r="31" spans="1:83" ht="15.75">
      <c r="A31" s="747"/>
      <c r="B31" s="713" t="s">
        <v>750</v>
      </c>
      <c r="C31" s="714"/>
      <c r="D31" s="714"/>
      <c r="E31" s="714"/>
      <c r="F31" s="714"/>
      <c r="G31" s="714"/>
      <c r="H31" s="714"/>
      <c r="I31" s="715" t="s">
        <v>712</v>
      </c>
      <c r="J31" s="747"/>
    </row>
    <row r="32" spans="1:83">
      <c r="A32" s="749"/>
      <c r="B32" s="750" t="s">
        <v>751</v>
      </c>
      <c r="C32" s="751"/>
      <c r="D32" s="751"/>
      <c r="E32" s="751"/>
      <c r="F32" s="752"/>
      <c r="G32" s="720">
        <v>360</v>
      </c>
      <c r="H32" s="719" t="s">
        <v>714</v>
      </c>
      <c r="I32" s="720"/>
      <c r="J32" s="753"/>
    </row>
    <row r="33" spans="1:83">
      <c r="A33" s="749"/>
      <c r="B33" s="750" t="s">
        <v>752</v>
      </c>
      <c r="C33" s="751"/>
      <c r="D33" s="751"/>
      <c r="E33" s="752"/>
      <c r="F33" s="754" t="s">
        <v>753</v>
      </c>
      <c r="G33" s="720">
        <v>80</v>
      </c>
      <c r="H33" s="719" t="s">
        <v>754</v>
      </c>
      <c r="I33" s="720"/>
      <c r="J33" s="753"/>
      <c r="L33" s="709">
        <f>G32*G33/100</f>
        <v>288</v>
      </c>
    </row>
    <row r="34" spans="1:83">
      <c r="A34" s="749"/>
      <c r="B34" s="750" t="s">
        <v>755</v>
      </c>
      <c r="C34" s="751"/>
      <c r="D34" s="751"/>
      <c r="E34" s="752"/>
      <c r="F34" s="754" t="s">
        <v>756</v>
      </c>
      <c r="G34" s="720">
        <v>22</v>
      </c>
      <c r="H34" s="719" t="s">
        <v>728</v>
      </c>
      <c r="I34" s="720"/>
      <c r="J34" s="753"/>
    </row>
    <row r="35" spans="1:83">
      <c r="A35" s="749"/>
      <c r="B35" s="750" t="s">
        <v>757</v>
      </c>
      <c r="C35" s="751"/>
      <c r="D35" s="751"/>
      <c r="E35" s="752"/>
      <c r="F35" s="754" t="s">
        <v>753</v>
      </c>
      <c r="G35" s="720">
        <v>60</v>
      </c>
      <c r="H35" s="719" t="s">
        <v>754</v>
      </c>
      <c r="I35" s="720"/>
      <c r="J35" s="753"/>
      <c r="L35" s="709">
        <f>G32*G35/100</f>
        <v>216</v>
      </c>
    </row>
    <row r="36" spans="1:83">
      <c r="A36" s="747"/>
      <c r="B36" s="725"/>
      <c r="C36" s="725"/>
      <c r="D36" s="725"/>
      <c r="E36" s="725"/>
      <c r="F36" s="755"/>
      <c r="G36" s="737">
        <f>(G34-MIN(G11:G15))*L33+(90-G11-(G34-MIN(G11:G15)))*L35</f>
        <v>13176</v>
      </c>
      <c r="H36" s="725" t="s">
        <v>758</v>
      </c>
      <c r="I36" s="725"/>
      <c r="J36" s="747"/>
    </row>
    <row r="37" spans="1:83" ht="15.75">
      <c r="A37" s="747"/>
      <c r="B37" s="713" t="s">
        <v>759</v>
      </c>
      <c r="C37" s="714"/>
      <c r="D37" s="714"/>
      <c r="E37" s="714"/>
      <c r="F37" s="714"/>
      <c r="G37" s="714"/>
      <c r="H37" s="714"/>
      <c r="I37" s="714"/>
      <c r="J37" s="747"/>
    </row>
    <row r="38" spans="1:83">
      <c r="A38" s="749"/>
      <c r="B38" s="719" t="s">
        <v>760</v>
      </c>
      <c r="C38" s="754" t="s">
        <v>761</v>
      </c>
      <c r="D38" s="720">
        <v>35</v>
      </c>
      <c r="E38" s="719" t="s">
        <v>762</v>
      </c>
      <c r="F38" s="754" t="s">
        <v>763</v>
      </c>
      <c r="G38" s="720">
        <v>150</v>
      </c>
      <c r="H38" s="719" t="s">
        <v>714</v>
      </c>
      <c r="I38" s="720"/>
      <c r="J38" s="753"/>
    </row>
    <row r="39" spans="1:83">
      <c r="A39" s="749"/>
      <c r="B39" s="750" t="s">
        <v>764</v>
      </c>
      <c r="C39" s="751"/>
      <c r="D39" s="751"/>
      <c r="E39" s="751"/>
      <c r="F39" s="752"/>
      <c r="G39" s="720">
        <v>100</v>
      </c>
      <c r="H39" s="719" t="s">
        <v>754</v>
      </c>
      <c r="I39" s="720"/>
      <c r="J39" s="753"/>
    </row>
    <row r="40" spans="1:83">
      <c r="A40" s="749"/>
      <c r="B40" s="750" t="s">
        <v>765</v>
      </c>
      <c r="C40" s="751"/>
      <c r="D40" s="751"/>
      <c r="E40" s="752"/>
      <c r="F40" s="754" t="s">
        <v>762</v>
      </c>
      <c r="G40" s="720">
        <v>50</v>
      </c>
      <c r="H40" s="719" t="s">
        <v>714</v>
      </c>
      <c r="I40" s="720"/>
      <c r="J40" s="753"/>
    </row>
    <row r="41" spans="1:83">
      <c r="A41" s="749"/>
      <c r="B41" s="750" t="s">
        <v>766</v>
      </c>
      <c r="C41" s="751"/>
      <c r="D41" s="751"/>
      <c r="E41" s="752"/>
      <c r="F41" s="754" t="s">
        <v>762</v>
      </c>
      <c r="G41" s="720">
        <v>0</v>
      </c>
      <c r="H41" s="719" t="s">
        <v>714</v>
      </c>
      <c r="I41" s="720"/>
      <c r="J41" s="753"/>
      <c r="M41" s="709">
        <v>0</v>
      </c>
      <c r="N41" s="709" t="s">
        <v>767</v>
      </c>
    </row>
    <row r="42" spans="1:83">
      <c r="A42" s="747"/>
      <c r="B42" s="725"/>
      <c r="C42" s="725"/>
      <c r="D42" s="725"/>
      <c r="E42" s="725"/>
      <c r="F42" s="725"/>
      <c r="G42" s="724">
        <f>IF(G41=0,D38*(G38*(1-G39/100))+(90-G11)*G40,G41*(90-G11))</f>
        <v>2750</v>
      </c>
      <c r="H42" s="725" t="s">
        <v>714</v>
      </c>
      <c r="I42" s="725"/>
      <c r="J42" s="747"/>
      <c r="M42" s="709">
        <v>7</v>
      </c>
      <c r="N42" s="709" t="s">
        <v>768</v>
      </c>
    </row>
    <row r="43" spans="1:83">
      <c r="A43" s="747"/>
      <c r="J43" s="747"/>
      <c r="M43" s="709">
        <v>13</v>
      </c>
      <c r="N43" s="709" t="s">
        <v>769</v>
      </c>
    </row>
    <row r="44" spans="1:83" ht="15.75">
      <c r="A44" s="747"/>
      <c r="B44" s="713" t="s">
        <v>770</v>
      </c>
      <c r="C44" s="715" t="s">
        <v>771</v>
      </c>
      <c r="D44" s="715" t="s">
        <v>772</v>
      </c>
      <c r="E44" s="715" t="s">
        <v>773</v>
      </c>
      <c r="F44" s="715" t="s">
        <v>774</v>
      </c>
      <c r="G44" s="715" t="s">
        <v>775</v>
      </c>
      <c r="H44" s="715" t="s">
        <v>776</v>
      </c>
      <c r="I44" s="714"/>
      <c r="J44" s="747"/>
      <c r="M44" s="709">
        <v>16</v>
      </c>
      <c r="N44" s="709" t="s">
        <v>777</v>
      </c>
    </row>
    <row r="45" spans="1:83">
      <c r="A45" s="749"/>
      <c r="B45" s="719" t="s">
        <v>722</v>
      </c>
      <c r="C45" s="756">
        <f>G12</f>
        <v>6</v>
      </c>
      <c r="D45" s="720" t="s">
        <v>778</v>
      </c>
      <c r="E45" s="720" t="s">
        <v>779</v>
      </c>
      <c r="F45" s="720" t="s">
        <v>780</v>
      </c>
      <c r="G45" s="720" t="s">
        <v>781</v>
      </c>
      <c r="H45" s="720" t="s">
        <v>782</v>
      </c>
      <c r="I45" s="720"/>
      <c r="J45" s="753"/>
      <c r="M45" s="709">
        <v>19</v>
      </c>
      <c r="N45" s="709" t="s">
        <v>783</v>
      </c>
    </row>
    <row r="46" spans="1:83">
      <c r="A46" s="749"/>
      <c r="B46" s="719" t="s">
        <v>723</v>
      </c>
      <c r="C46" s="756">
        <f>G13</f>
        <v>4</v>
      </c>
      <c r="D46" s="720" t="s">
        <v>778</v>
      </c>
      <c r="E46" s="720" t="s">
        <v>779</v>
      </c>
      <c r="F46" s="720" t="s">
        <v>780</v>
      </c>
      <c r="G46" s="720" t="s">
        <v>781</v>
      </c>
      <c r="H46" s="720" t="s">
        <v>782</v>
      </c>
      <c r="I46" s="720"/>
      <c r="J46" s="753"/>
      <c r="L46" s="735" t="s">
        <v>722</v>
      </c>
      <c r="M46" s="736">
        <f>IF(C45="なし","",C45)</f>
        <v>6</v>
      </c>
      <c r="N46" s="736">
        <f>IF(ISERROR(M46+1),"",M46+1)</f>
        <v>7</v>
      </c>
      <c r="O46" s="736">
        <f t="shared" ref="O46:BQ46" si="23">IF(ISERROR(N46+1),"",N46+1)</f>
        <v>8</v>
      </c>
      <c r="P46" s="736">
        <f t="shared" si="23"/>
        <v>9</v>
      </c>
      <c r="Q46" s="736">
        <f t="shared" si="23"/>
        <v>10</v>
      </c>
      <c r="R46" s="736">
        <f t="shared" si="23"/>
        <v>11</v>
      </c>
      <c r="S46" s="736">
        <f t="shared" si="23"/>
        <v>12</v>
      </c>
      <c r="T46" s="736">
        <f t="shared" si="23"/>
        <v>13</v>
      </c>
      <c r="U46" s="736">
        <f t="shared" si="23"/>
        <v>14</v>
      </c>
      <c r="V46" s="736">
        <f t="shared" si="23"/>
        <v>15</v>
      </c>
      <c r="W46" s="736">
        <f t="shared" si="23"/>
        <v>16</v>
      </c>
      <c r="X46" s="736">
        <f t="shared" si="23"/>
        <v>17</v>
      </c>
      <c r="Y46" s="736">
        <f t="shared" si="23"/>
        <v>18</v>
      </c>
      <c r="Z46" s="736">
        <f t="shared" si="23"/>
        <v>19</v>
      </c>
      <c r="AA46" s="736">
        <f t="shared" si="23"/>
        <v>20</v>
      </c>
      <c r="AB46" s="736">
        <f t="shared" si="23"/>
        <v>21</v>
      </c>
      <c r="AC46" s="736">
        <f t="shared" si="23"/>
        <v>22</v>
      </c>
      <c r="AD46" s="736">
        <f t="shared" si="23"/>
        <v>23</v>
      </c>
      <c r="AE46" s="736">
        <f t="shared" si="23"/>
        <v>24</v>
      </c>
      <c r="AF46" s="736">
        <f t="shared" si="23"/>
        <v>25</v>
      </c>
      <c r="AG46" s="736">
        <f t="shared" si="23"/>
        <v>26</v>
      </c>
      <c r="AH46" s="736">
        <f t="shared" si="23"/>
        <v>27</v>
      </c>
      <c r="AI46" s="736">
        <f t="shared" si="23"/>
        <v>28</v>
      </c>
      <c r="AJ46" s="736">
        <f t="shared" si="23"/>
        <v>29</v>
      </c>
      <c r="AK46" s="736">
        <f t="shared" si="23"/>
        <v>30</v>
      </c>
      <c r="AL46" s="736">
        <f t="shared" si="23"/>
        <v>31</v>
      </c>
      <c r="AM46" s="736">
        <f t="shared" si="23"/>
        <v>32</v>
      </c>
      <c r="AN46" s="736">
        <f t="shared" si="23"/>
        <v>33</v>
      </c>
      <c r="AO46" s="736">
        <f t="shared" si="23"/>
        <v>34</v>
      </c>
      <c r="AP46" s="736">
        <f t="shared" si="23"/>
        <v>35</v>
      </c>
      <c r="AQ46" s="736">
        <f t="shared" si="23"/>
        <v>36</v>
      </c>
      <c r="AR46" s="736">
        <f t="shared" si="23"/>
        <v>37</v>
      </c>
      <c r="AS46" s="736">
        <f t="shared" si="23"/>
        <v>38</v>
      </c>
      <c r="AT46" s="736">
        <f t="shared" si="23"/>
        <v>39</v>
      </c>
      <c r="AU46" s="736">
        <f t="shared" si="23"/>
        <v>40</v>
      </c>
      <c r="AV46" s="736">
        <f t="shared" si="23"/>
        <v>41</v>
      </c>
      <c r="AW46" s="736">
        <f t="shared" si="23"/>
        <v>42</v>
      </c>
      <c r="AX46" s="736">
        <f t="shared" si="23"/>
        <v>43</v>
      </c>
      <c r="AY46" s="736">
        <f t="shared" si="23"/>
        <v>44</v>
      </c>
      <c r="AZ46" s="736">
        <f t="shared" si="23"/>
        <v>45</v>
      </c>
      <c r="BA46" s="736">
        <f t="shared" si="23"/>
        <v>46</v>
      </c>
      <c r="BB46" s="736">
        <f t="shared" si="23"/>
        <v>47</v>
      </c>
      <c r="BC46" s="736">
        <f t="shared" si="23"/>
        <v>48</v>
      </c>
      <c r="BD46" s="736">
        <f t="shared" si="23"/>
        <v>49</v>
      </c>
      <c r="BE46" s="736">
        <f t="shared" si="23"/>
        <v>50</v>
      </c>
      <c r="BF46" s="736">
        <f t="shared" si="23"/>
        <v>51</v>
      </c>
      <c r="BG46" s="736">
        <f t="shared" si="23"/>
        <v>52</v>
      </c>
      <c r="BH46" s="736">
        <f t="shared" si="23"/>
        <v>53</v>
      </c>
      <c r="BI46" s="736">
        <f t="shared" si="23"/>
        <v>54</v>
      </c>
      <c r="BJ46" s="736">
        <f t="shared" si="23"/>
        <v>55</v>
      </c>
      <c r="BK46" s="736">
        <f t="shared" si="23"/>
        <v>56</v>
      </c>
      <c r="BL46" s="736">
        <f t="shared" si="23"/>
        <v>57</v>
      </c>
      <c r="BM46" s="736">
        <f t="shared" si="23"/>
        <v>58</v>
      </c>
      <c r="BN46" s="736">
        <f t="shared" si="23"/>
        <v>59</v>
      </c>
      <c r="BO46" s="736">
        <f t="shared" si="23"/>
        <v>60</v>
      </c>
      <c r="BP46" s="736">
        <f t="shared" si="23"/>
        <v>61</v>
      </c>
      <c r="BQ46" s="736">
        <f t="shared" si="23"/>
        <v>62</v>
      </c>
      <c r="BR46" s="736">
        <f>IF(ISERROR(BQ46+1),"",BQ46+1)</f>
        <v>63</v>
      </c>
      <c r="BS46" s="736">
        <f t="shared" ref="BS46:CE49" si="24">IF(ISERROR(BR46+1),"",BR46+1)</f>
        <v>64</v>
      </c>
      <c r="BT46" s="736">
        <f t="shared" si="24"/>
        <v>65</v>
      </c>
      <c r="BU46" s="736">
        <f t="shared" si="24"/>
        <v>66</v>
      </c>
      <c r="BV46" s="736">
        <f t="shared" si="24"/>
        <v>67</v>
      </c>
      <c r="BW46" s="736">
        <f t="shared" si="24"/>
        <v>68</v>
      </c>
      <c r="BX46" s="736">
        <f t="shared" si="24"/>
        <v>69</v>
      </c>
      <c r="BY46" s="736">
        <f t="shared" si="24"/>
        <v>70</v>
      </c>
      <c r="BZ46" s="736">
        <f t="shared" si="24"/>
        <v>71</v>
      </c>
      <c r="CA46" s="736">
        <f t="shared" si="24"/>
        <v>72</v>
      </c>
      <c r="CB46" s="736">
        <f t="shared" si="24"/>
        <v>73</v>
      </c>
      <c r="CC46" s="736">
        <f t="shared" si="24"/>
        <v>74</v>
      </c>
      <c r="CD46" s="736">
        <f t="shared" si="24"/>
        <v>75</v>
      </c>
      <c r="CE46" s="736">
        <f t="shared" si="24"/>
        <v>76</v>
      </c>
    </row>
    <row r="47" spans="1:83">
      <c r="A47" s="749"/>
      <c r="B47" s="719" t="s">
        <v>722</v>
      </c>
      <c r="C47" s="756" t="str">
        <f>G14</f>
        <v>なし</v>
      </c>
      <c r="D47" s="720"/>
      <c r="E47" s="720"/>
      <c r="F47" s="720"/>
      <c r="G47" s="720"/>
      <c r="H47" s="720"/>
      <c r="I47" s="720"/>
      <c r="J47" s="753"/>
      <c r="L47" s="735" t="s">
        <v>723</v>
      </c>
      <c r="M47" s="736">
        <f>IF(C46="なし","",C46)</f>
        <v>4</v>
      </c>
      <c r="N47" s="736">
        <f t="shared" ref="N47:BY48" si="25">IF(ISERROR(M47+1),"",M47+1)</f>
        <v>5</v>
      </c>
      <c r="O47" s="736">
        <f t="shared" si="25"/>
        <v>6</v>
      </c>
      <c r="P47" s="736">
        <f t="shared" si="25"/>
        <v>7</v>
      </c>
      <c r="Q47" s="736">
        <f t="shared" si="25"/>
        <v>8</v>
      </c>
      <c r="R47" s="736">
        <f t="shared" si="25"/>
        <v>9</v>
      </c>
      <c r="S47" s="736">
        <f t="shared" si="25"/>
        <v>10</v>
      </c>
      <c r="T47" s="736">
        <f t="shared" si="25"/>
        <v>11</v>
      </c>
      <c r="U47" s="736">
        <f t="shared" si="25"/>
        <v>12</v>
      </c>
      <c r="V47" s="736">
        <f t="shared" si="25"/>
        <v>13</v>
      </c>
      <c r="W47" s="736">
        <f t="shared" si="25"/>
        <v>14</v>
      </c>
      <c r="X47" s="736">
        <f t="shared" si="25"/>
        <v>15</v>
      </c>
      <c r="Y47" s="736">
        <f t="shared" si="25"/>
        <v>16</v>
      </c>
      <c r="Z47" s="736">
        <f t="shared" si="25"/>
        <v>17</v>
      </c>
      <c r="AA47" s="736">
        <f t="shared" si="25"/>
        <v>18</v>
      </c>
      <c r="AB47" s="736">
        <f t="shared" si="25"/>
        <v>19</v>
      </c>
      <c r="AC47" s="736">
        <f t="shared" si="25"/>
        <v>20</v>
      </c>
      <c r="AD47" s="736">
        <f t="shared" si="25"/>
        <v>21</v>
      </c>
      <c r="AE47" s="736">
        <f t="shared" si="25"/>
        <v>22</v>
      </c>
      <c r="AF47" s="736">
        <f t="shared" si="25"/>
        <v>23</v>
      </c>
      <c r="AG47" s="736">
        <f t="shared" si="25"/>
        <v>24</v>
      </c>
      <c r="AH47" s="736">
        <f t="shared" si="25"/>
        <v>25</v>
      </c>
      <c r="AI47" s="736">
        <f t="shared" si="25"/>
        <v>26</v>
      </c>
      <c r="AJ47" s="736">
        <f t="shared" si="25"/>
        <v>27</v>
      </c>
      <c r="AK47" s="736">
        <f t="shared" si="25"/>
        <v>28</v>
      </c>
      <c r="AL47" s="736">
        <f t="shared" si="25"/>
        <v>29</v>
      </c>
      <c r="AM47" s="736">
        <f t="shared" si="25"/>
        <v>30</v>
      </c>
      <c r="AN47" s="736">
        <f t="shared" si="25"/>
        <v>31</v>
      </c>
      <c r="AO47" s="736">
        <f t="shared" si="25"/>
        <v>32</v>
      </c>
      <c r="AP47" s="736">
        <f t="shared" si="25"/>
        <v>33</v>
      </c>
      <c r="AQ47" s="736">
        <f t="shared" si="25"/>
        <v>34</v>
      </c>
      <c r="AR47" s="736">
        <f t="shared" si="25"/>
        <v>35</v>
      </c>
      <c r="AS47" s="736">
        <f t="shared" si="25"/>
        <v>36</v>
      </c>
      <c r="AT47" s="736">
        <f t="shared" si="25"/>
        <v>37</v>
      </c>
      <c r="AU47" s="736">
        <f t="shared" si="25"/>
        <v>38</v>
      </c>
      <c r="AV47" s="736">
        <f t="shared" si="25"/>
        <v>39</v>
      </c>
      <c r="AW47" s="736">
        <f t="shared" si="25"/>
        <v>40</v>
      </c>
      <c r="AX47" s="736">
        <f t="shared" si="25"/>
        <v>41</v>
      </c>
      <c r="AY47" s="736">
        <f t="shared" si="25"/>
        <v>42</v>
      </c>
      <c r="AZ47" s="736">
        <f t="shared" si="25"/>
        <v>43</v>
      </c>
      <c r="BA47" s="736">
        <f t="shared" si="25"/>
        <v>44</v>
      </c>
      <c r="BB47" s="736">
        <f t="shared" si="25"/>
        <v>45</v>
      </c>
      <c r="BC47" s="736">
        <f t="shared" si="25"/>
        <v>46</v>
      </c>
      <c r="BD47" s="736">
        <f t="shared" si="25"/>
        <v>47</v>
      </c>
      <c r="BE47" s="736">
        <f t="shared" si="25"/>
        <v>48</v>
      </c>
      <c r="BF47" s="736">
        <f t="shared" si="25"/>
        <v>49</v>
      </c>
      <c r="BG47" s="736">
        <f t="shared" si="25"/>
        <v>50</v>
      </c>
      <c r="BH47" s="736">
        <f t="shared" si="25"/>
        <v>51</v>
      </c>
      <c r="BI47" s="736">
        <f t="shared" si="25"/>
        <v>52</v>
      </c>
      <c r="BJ47" s="736">
        <f t="shared" si="25"/>
        <v>53</v>
      </c>
      <c r="BK47" s="736">
        <f t="shared" si="25"/>
        <v>54</v>
      </c>
      <c r="BL47" s="736">
        <f t="shared" si="25"/>
        <v>55</v>
      </c>
      <c r="BM47" s="736">
        <f t="shared" si="25"/>
        <v>56</v>
      </c>
      <c r="BN47" s="736">
        <f t="shared" si="25"/>
        <v>57</v>
      </c>
      <c r="BO47" s="736">
        <f t="shared" si="25"/>
        <v>58</v>
      </c>
      <c r="BP47" s="736">
        <f t="shared" si="25"/>
        <v>59</v>
      </c>
      <c r="BQ47" s="736">
        <f t="shared" si="25"/>
        <v>60</v>
      </c>
      <c r="BR47" s="736">
        <f t="shared" si="25"/>
        <v>61</v>
      </c>
      <c r="BS47" s="736">
        <f t="shared" si="25"/>
        <v>62</v>
      </c>
      <c r="BT47" s="736">
        <f t="shared" si="25"/>
        <v>63</v>
      </c>
      <c r="BU47" s="736">
        <f t="shared" si="25"/>
        <v>64</v>
      </c>
      <c r="BV47" s="736">
        <f t="shared" si="25"/>
        <v>65</v>
      </c>
      <c r="BW47" s="736">
        <f t="shared" si="25"/>
        <v>66</v>
      </c>
      <c r="BX47" s="736">
        <f t="shared" si="25"/>
        <v>67</v>
      </c>
      <c r="BY47" s="736">
        <f t="shared" si="25"/>
        <v>68</v>
      </c>
      <c r="BZ47" s="736">
        <f t="shared" si="24"/>
        <v>69</v>
      </c>
      <c r="CA47" s="736">
        <f t="shared" si="24"/>
        <v>70</v>
      </c>
      <c r="CB47" s="736">
        <f t="shared" si="24"/>
        <v>71</v>
      </c>
      <c r="CC47" s="736">
        <f t="shared" si="24"/>
        <v>72</v>
      </c>
      <c r="CD47" s="736">
        <f t="shared" si="24"/>
        <v>73</v>
      </c>
      <c r="CE47" s="736">
        <f t="shared" si="24"/>
        <v>74</v>
      </c>
    </row>
    <row r="48" spans="1:83">
      <c r="A48" s="749"/>
      <c r="B48" s="719" t="s">
        <v>723</v>
      </c>
      <c r="C48" s="756" t="str">
        <f>G15</f>
        <v>なし</v>
      </c>
      <c r="D48" s="720"/>
      <c r="E48" s="720"/>
      <c r="F48" s="720"/>
      <c r="G48" s="720"/>
      <c r="H48" s="720"/>
      <c r="I48" s="720"/>
      <c r="J48" s="753"/>
      <c r="L48" s="735" t="s">
        <v>722</v>
      </c>
      <c r="M48" s="736" t="str">
        <f>IF(C47="なし","",C47)</f>
        <v/>
      </c>
      <c r="N48" s="736" t="str">
        <f>IF(ISERROR(M48+1),"",M48+1)</f>
        <v/>
      </c>
      <c r="O48" s="736" t="str">
        <f t="shared" si="25"/>
        <v/>
      </c>
      <c r="P48" s="736" t="str">
        <f t="shared" si="25"/>
        <v/>
      </c>
      <c r="Q48" s="736" t="str">
        <f t="shared" si="25"/>
        <v/>
      </c>
      <c r="R48" s="736" t="str">
        <f t="shared" si="25"/>
        <v/>
      </c>
      <c r="S48" s="736" t="str">
        <f t="shared" si="25"/>
        <v/>
      </c>
      <c r="T48" s="736" t="str">
        <f t="shared" si="25"/>
        <v/>
      </c>
      <c r="U48" s="736" t="str">
        <f t="shared" si="25"/>
        <v/>
      </c>
      <c r="V48" s="736" t="str">
        <f t="shared" si="25"/>
        <v/>
      </c>
      <c r="W48" s="736" t="str">
        <f t="shared" si="25"/>
        <v/>
      </c>
      <c r="X48" s="736" t="str">
        <f t="shared" si="25"/>
        <v/>
      </c>
      <c r="Y48" s="736" t="str">
        <f t="shared" si="25"/>
        <v/>
      </c>
      <c r="Z48" s="736" t="str">
        <f t="shared" si="25"/>
        <v/>
      </c>
      <c r="AA48" s="736" t="str">
        <f t="shared" si="25"/>
        <v/>
      </c>
      <c r="AB48" s="736" t="str">
        <f t="shared" si="25"/>
        <v/>
      </c>
      <c r="AC48" s="736" t="str">
        <f t="shared" si="25"/>
        <v/>
      </c>
      <c r="AD48" s="736" t="str">
        <f t="shared" si="25"/>
        <v/>
      </c>
      <c r="AE48" s="736" t="str">
        <f t="shared" si="25"/>
        <v/>
      </c>
      <c r="AF48" s="736" t="str">
        <f t="shared" si="25"/>
        <v/>
      </c>
      <c r="AG48" s="736" t="str">
        <f t="shared" si="25"/>
        <v/>
      </c>
      <c r="AH48" s="736" t="str">
        <f t="shared" si="25"/>
        <v/>
      </c>
      <c r="AI48" s="736" t="str">
        <f t="shared" si="25"/>
        <v/>
      </c>
      <c r="AJ48" s="736" t="str">
        <f t="shared" si="25"/>
        <v/>
      </c>
      <c r="AK48" s="736" t="str">
        <f t="shared" si="25"/>
        <v/>
      </c>
      <c r="AL48" s="736" t="str">
        <f t="shared" si="25"/>
        <v/>
      </c>
      <c r="AM48" s="736" t="str">
        <f t="shared" si="25"/>
        <v/>
      </c>
      <c r="AN48" s="736" t="str">
        <f t="shared" si="25"/>
        <v/>
      </c>
      <c r="AO48" s="736" t="str">
        <f t="shared" si="25"/>
        <v/>
      </c>
      <c r="AP48" s="736" t="str">
        <f t="shared" si="25"/>
        <v/>
      </c>
      <c r="AQ48" s="736" t="str">
        <f t="shared" si="25"/>
        <v/>
      </c>
      <c r="AR48" s="736" t="str">
        <f t="shared" si="25"/>
        <v/>
      </c>
      <c r="AS48" s="736" t="str">
        <f t="shared" si="25"/>
        <v/>
      </c>
      <c r="AT48" s="736" t="str">
        <f t="shared" si="25"/>
        <v/>
      </c>
      <c r="AU48" s="736" t="str">
        <f t="shared" si="25"/>
        <v/>
      </c>
      <c r="AV48" s="736" t="str">
        <f t="shared" si="25"/>
        <v/>
      </c>
      <c r="AW48" s="736" t="str">
        <f t="shared" si="25"/>
        <v/>
      </c>
      <c r="AX48" s="736" t="str">
        <f t="shared" si="25"/>
        <v/>
      </c>
      <c r="AY48" s="736" t="str">
        <f t="shared" si="25"/>
        <v/>
      </c>
      <c r="AZ48" s="736" t="str">
        <f t="shared" si="25"/>
        <v/>
      </c>
      <c r="BA48" s="736" t="str">
        <f t="shared" si="25"/>
        <v/>
      </c>
      <c r="BB48" s="736" t="str">
        <f t="shared" si="25"/>
        <v/>
      </c>
      <c r="BC48" s="736" t="str">
        <f t="shared" si="25"/>
        <v/>
      </c>
      <c r="BD48" s="736" t="str">
        <f t="shared" si="25"/>
        <v/>
      </c>
      <c r="BE48" s="736" t="str">
        <f t="shared" si="25"/>
        <v/>
      </c>
      <c r="BF48" s="736" t="str">
        <f t="shared" si="25"/>
        <v/>
      </c>
      <c r="BG48" s="736" t="str">
        <f t="shared" si="25"/>
        <v/>
      </c>
      <c r="BH48" s="736" t="str">
        <f t="shared" si="25"/>
        <v/>
      </c>
      <c r="BI48" s="736" t="str">
        <f t="shared" si="25"/>
        <v/>
      </c>
      <c r="BJ48" s="736" t="str">
        <f t="shared" si="25"/>
        <v/>
      </c>
      <c r="BK48" s="736" t="str">
        <f t="shared" si="25"/>
        <v/>
      </c>
      <c r="BL48" s="736" t="str">
        <f t="shared" si="25"/>
        <v/>
      </c>
      <c r="BM48" s="736" t="str">
        <f t="shared" si="25"/>
        <v/>
      </c>
      <c r="BN48" s="736" t="str">
        <f t="shared" si="25"/>
        <v/>
      </c>
      <c r="BO48" s="736" t="str">
        <f t="shared" si="25"/>
        <v/>
      </c>
      <c r="BP48" s="736" t="str">
        <f t="shared" si="25"/>
        <v/>
      </c>
      <c r="BQ48" s="736" t="str">
        <f t="shared" si="25"/>
        <v/>
      </c>
      <c r="BR48" s="736" t="str">
        <f t="shared" si="25"/>
        <v/>
      </c>
      <c r="BS48" s="736" t="str">
        <f t="shared" si="25"/>
        <v/>
      </c>
      <c r="BT48" s="736" t="str">
        <f t="shared" si="25"/>
        <v/>
      </c>
      <c r="BU48" s="736" t="str">
        <f t="shared" si="25"/>
        <v/>
      </c>
      <c r="BV48" s="736" t="str">
        <f t="shared" si="25"/>
        <v/>
      </c>
      <c r="BW48" s="736" t="str">
        <f t="shared" si="25"/>
        <v/>
      </c>
      <c r="BX48" s="736" t="str">
        <f t="shared" si="25"/>
        <v/>
      </c>
      <c r="BY48" s="736" t="str">
        <f t="shared" si="25"/>
        <v/>
      </c>
      <c r="BZ48" s="736" t="str">
        <f t="shared" si="24"/>
        <v/>
      </c>
      <c r="CA48" s="736" t="str">
        <f t="shared" si="24"/>
        <v/>
      </c>
      <c r="CB48" s="736" t="str">
        <f t="shared" si="24"/>
        <v/>
      </c>
      <c r="CC48" s="736" t="str">
        <f t="shared" si="24"/>
        <v/>
      </c>
      <c r="CD48" s="736" t="str">
        <f t="shared" si="24"/>
        <v/>
      </c>
      <c r="CE48" s="736" t="str">
        <f t="shared" si="24"/>
        <v/>
      </c>
    </row>
    <row r="49" spans="1:83">
      <c r="A49" s="747"/>
      <c r="B49" s="725"/>
      <c r="C49" s="757" t="s">
        <v>784</v>
      </c>
      <c r="D49" s="758"/>
      <c r="E49" s="758"/>
      <c r="F49" s="759"/>
      <c r="G49" s="724">
        <f>SUM(M57:CE58)</f>
        <v>2430</v>
      </c>
      <c r="H49" s="725" t="s">
        <v>758</v>
      </c>
      <c r="I49" s="725"/>
      <c r="J49" s="747"/>
      <c r="L49" s="735" t="s">
        <v>723</v>
      </c>
      <c r="M49" s="736" t="str">
        <f>IF(C48="なし","",C48)</f>
        <v/>
      </c>
      <c r="N49" s="736" t="str">
        <f t="shared" ref="N49:BY49" si="26">IF(ISERROR(M49+1),"",M49+1)</f>
        <v/>
      </c>
      <c r="O49" s="736" t="str">
        <f t="shared" si="26"/>
        <v/>
      </c>
      <c r="P49" s="736" t="str">
        <f t="shared" si="26"/>
        <v/>
      </c>
      <c r="Q49" s="736" t="str">
        <f t="shared" si="26"/>
        <v/>
      </c>
      <c r="R49" s="736" t="str">
        <f t="shared" si="26"/>
        <v/>
      </c>
      <c r="S49" s="736" t="str">
        <f t="shared" si="26"/>
        <v/>
      </c>
      <c r="T49" s="736" t="str">
        <f t="shared" si="26"/>
        <v/>
      </c>
      <c r="U49" s="736" t="str">
        <f t="shared" si="26"/>
        <v/>
      </c>
      <c r="V49" s="736" t="str">
        <f t="shared" si="26"/>
        <v/>
      </c>
      <c r="W49" s="736" t="str">
        <f t="shared" si="26"/>
        <v/>
      </c>
      <c r="X49" s="736" t="str">
        <f t="shared" si="26"/>
        <v/>
      </c>
      <c r="Y49" s="736" t="str">
        <f t="shared" si="26"/>
        <v/>
      </c>
      <c r="Z49" s="736" t="str">
        <f t="shared" si="26"/>
        <v/>
      </c>
      <c r="AA49" s="736" t="str">
        <f t="shared" si="26"/>
        <v/>
      </c>
      <c r="AB49" s="736" t="str">
        <f t="shared" si="26"/>
        <v/>
      </c>
      <c r="AC49" s="736" t="str">
        <f t="shared" si="26"/>
        <v/>
      </c>
      <c r="AD49" s="736" t="str">
        <f t="shared" si="26"/>
        <v/>
      </c>
      <c r="AE49" s="736" t="str">
        <f t="shared" si="26"/>
        <v/>
      </c>
      <c r="AF49" s="736" t="str">
        <f t="shared" si="26"/>
        <v/>
      </c>
      <c r="AG49" s="736" t="str">
        <f t="shared" si="26"/>
        <v/>
      </c>
      <c r="AH49" s="736" t="str">
        <f t="shared" si="26"/>
        <v/>
      </c>
      <c r="AI49" s="736" t="str">
        <f t="shared" si="26"/>
        <v/>
      </c>
      <c r="AJ49" s="736" t="str">
        <f t="shared" si="26"/>
        <v/>
      </c>
      <c r="AK49" s="736" t="str">
        <f t="shared" si="26"/>
        <v/>
      </c>
      <c r="AL49" s="736" t="str">
        <f t="shared" si="26"/>
        <v/>
      </c>
      <c r="AM49" s="736" t="str">
        <f t="shared" si="26"/>
        <v/>
      </c>
      <c r="AN49" s="736" t="str">
        <f t="shared" si="26"/>
        <v/>
      </c>
      <c r="AO49" s="736" t="str">
        <f t="shared" si="26"/>
        <v/>
      </c>
      <c r="AP49" s="736" t="str">
        <f t="shared" si="26"/>
        <v/>
      </c>
      <c r="AQ49" s="736" t="str">
        <f t="shared" si="26"/>
        <v/>
      </c>
      <c r="AR49" s="736" t="str">
        <f t="shared" si="26"/>
        <v/>
      </c>
      <c r="AS49" s="736" t="str">
        <f t="shared" si="26"/>
        <v/>
      </c>
      <c r="AT49" s="736" t="str">
        <f t="shared" si="26"/>
        <v/>
      </c>
      <c r="AU49" s="736" t="str">
        <f t="shared" si="26"/>
        <v/>
      </c>
      <c r="AV49" s="736" t="str">
        <f t="shared" si="26"/>
        <v/>
      </c>
      <c r="AW49" s="736" t="str">
        <f t="shared" si="26"/>
        <v/>
      </c>
      <c r="AX49" s="736" t="str">
        <f t="shared" si="26"/>
        <v/>
      </c>
      <c r="AY49" s="736" t="str">
        <f t="shared" si="26"/>
        <v/>
      </c>
      <c r="AZ49" s="736" t="str">
        <f t="shared" si="26"/>
        <v/>
      </c>
      <c r="BA49" s="736" t="str">
        <f t="shared" si="26"/>
        <v/>
      </c>
      <c r="BB49" s="736" t="str">
        <f t="shared" si="26"/>
        <v/>
      </c>
      <c r="BC49" s="736" t="str">
        <f t="shared" si="26"/>
        <v/>
      </c>
      <c r="BD49" s="736" t="str">
        <f t="shared" si="26"/>
        <v/>
      </c>
      <c r="BE49" s="736" t="str">
        <f t="shared" si="26"/>
        <v/>
      </c>
      <c r="BF49" s="736" t="str">
        <f t="shared" si="26"/>
        <v/>
      </c>
      <c r="BG49" s="736" t="str">
        <f t="shared" si="26"/>
        <v/>
      </c>
      <c r="BH49" s="736" t="str">
        <f t="shared" si="26"/>
        <v/>
      </c>
      <c r="BI49" s="736" t="str">
        <f t="shared" si="26"/>
        <v/>
      </c>
      <c r="BJ49" s="736" t="str">
        <f t="shared" si="26"/>
        <v/>
      </c>
      <c r="BK49" s="736" t="str">
        <f t="shared" si="26"/>
        <v/>
      </c>
      <c r="BL49" s="736" t="str">
        <f t="shared" si="26"/>
        <v/>
      </c>
      <c r="BM49" s="736" t="str">
        <f t="shared" si="26"/>
        <v/>
      </c>
      <c r="BN49" s="736" t="str">
        <f t="shared" si="26"/>
        <v/>
      </c>
      <c r="BO49" s="736" t="str">
        <f t="shared" si="26"/>
        <v/>
      </c>
      <c r="BP49" s="736" t="str">
        <f t="shared" si="26"/>
        <v/>
      </c>
      <c r="BQ49" s="736" t="str">
        <f t="shared" si="26"/>
        <v/>
      </c>
      <c r="BR49" s="736" t="str">
        <f t="shared" si="26"/>
        <v/>
      </c>
      <c r="BS49" s="736" t="str">
        <f t="shared" si="26"/>
        <v/>
      </c>
      <c r="BT49" s="736" t="str">
        <f t="shared" si="26"/>
        <v/>
      </c>
      <c r="BU49" s="736" t="str">
        <f t="shared" si="26"/>
        <v/>
      </c>
      <c r="BV49" s="736" t="str">
        <f t="shared" si="26"/>
        <v/>
      </c>
      <c r="BW49" s="736" t="str">
        <f t="shared" si="26"/>
        <v/>
      </c>
      <c r="BX49" s="736" t="str">
        <f t="shared" si="26"/>
        <v/>
      </c>
      <c r="BY49" s="736" t="str">
        <f t="shared" si="26"/>
        <v/>
      </c>
      <c r="BZ49" s="736" t="str">
        <f t="shared" si="24"/>
        <v/>
      </c>
      <c r="CA49" s="736" t="str">
        <f t="shared" si="24"/>
        <v/>
      </c>
      <c r="CB49" s="736" t="str">
        <f t="shared" si="24"/>
        <v/>
      </c>
      <c r="CC49" s="736" t="str">
        <f t="shared" si="24"/>
        <v/>
      </c>
      <c r="CD49" s="736" t="str">
        <f t="shared" si="24"/>
        <v/>
      </c>
      <c r="CE49" s="736" t="str">
        <f t="shared" si="24"/>
        <v/>
      </c>
    </row>
    <row r="50" spans="1:83" ht="18.75" customHeight="1">
      <c r="A50" s="747"/>
      <c r="B50" s="713" t="s">
        <v>785</v>
      </c>
      <c r="C50" s="714"/>
      <c r="D50" s="714"/>
      <c r="E50" s="714"/>
      <c r="F50" s="714"/>
      <c r="G50" s="714"/>
      <c r="H50" s="714"/>
      <c r="I50" s="714"/>
      <c r="J50" s="747"/>
      <c r="L50" s="742" t="s">
        <v>722</v>
      </c>
      <c r="M50" s="741" t="str">
        <f t="shared" ref="M50:AD50" si="27">IF(M46&gt;=23,"",VLOOKUP(M46,$M$41:$N$45,2,TRUE))</f>
        <v>未就学時</v>
      </c>
      <c r="N50" s="741" t="str">
        <f t="shared" si="27"/>
        <v>小学校</v>
      </c>
      <c r="O50" s="741" t="str">
        <f t="shared" si="27"/>
        <v>小学校</v>
      </c>
      <c r="P50" s="741" t="str">
        <f t="shared" si="27"/>
        <v>小学校</v>
      </c>
      <c r="Q50" s="741" t="str">
        <f t="shared" si="27"/>
        <v>小学校</v>
      </c>
      <c r="R50" s="741" t="str">
        <f t="shared" si="27"/>
        <v>小学校</v>
      </c>
      <c r="S50" s="741" t="str">
        <f t="shared" si="27"/>
        <v>小学校</v>
      </c>
      <c r="T50" s="741" t="str">
        <f t="shared" si="27"/>
        <v>中学校</v>
      </c>
      <c r="U50" s="741" t="str">
        <f t="shared" si="27"/>
        <v>中学校</v>
      </c>
      <c r="V50" s="741" t="str">
        <f t="shared" si="27"/>
        <v>中学校</v>
      </c>
      <c r="W50" s="741" t="str">
        <f t="shared" si="27"/>
        <v>高校</v>
      </c>
      <c r="X50" s="741" t="str">
        <f t="shared" si="27"/>
        <v>高校</v>
      </c>
      <c r="Y50" s="741" t="str">
        <f t="shared" si="27"/>
        <v>高校</v>
      </c>
      <c r="Z50" s="741" t="str">
        <f t="shared" si="27"/>
        <v>大学</v>
      </c>
      <c r="AA50" s="741" t="str">
        <f t="shared" si="27"/>
        <v>大学</v>
      </c>
      <c r="AB50" s="741" t="str">
        <f t="shared" si="27"/>
        <v>大学</v>
      </c>
      <c r="AC50" s="741" t="str">
        <f t="shared" si="27"/>
        <v>大学</v>
      </c>
      <c r="AD50" s="741" t="str">
        <f t="shared" si="27"/>
        <v/>
      </c>
      <c r="AE50" s="741" t="str">
        <f t="shared" ref="AE50:CE53" si="28">IF(AE46&gt;=23,"",VLOOKUP(AE46,$M$41:$N$45,2,TRUE))</f>
        <v/>
      </c>
      <c r="AF50" s="741" t="str">
        <f t="shared" si="28"/>
        <v/>
      </c>
      <c r="AG50" s="741" t="str">
        <f t="shared" si="28"/>
        <v/>
      </c>
      <c r="AH50" s="741" t="str">
        <f t="shared" si="28"/>
        <v/>
      </c>
      <c r="AI50" s="741" t="str">
        <f t="shared" si="28"/>
        <v/>
      </c>
      <c r="AJ50" s="741" t="str">
        <f t="shared" si="28"/>
        <v/>
      </c>
      <c r="AK50" s="741" t="str">
        <f t="shared" si="28"/>
        <v/>
      </c>
      <c r="AL50" s="741" t="str">
        <f t="shared" si="28"/>
        <v/>
      </c>
      <c r="AM50" s="741" t="str">
        <f t="shared" si="28"/>
        <v/>
      </c>
      <c r="AN50" s="741" t="str">
        <f t="shared" si="28"/>
        <v/>
      </c>
      <c r="AO50" s="741" t="str">
        <f t="shared" si="28"/>
        <v/>
      </c>
      <c r="AP50" s="741" t="str">
        <f t="shared" si="28"/>
        <v/>
      </c>
      <c r="AQ50" s="741" t="str">
        <f t="shared" si="28"/>
        <v/>
      </c>
      <c r="AR50" s="741" t="str">
        <f t="shared" si="28"/>
        <v/>
      </c>
      <c r="AS50" s="741" t="str">
        <f t="shared" si="28"/>
        <v/>
      </c>
      <c r="AT50" s="741" t="str">
        <f t="shared" si="28"/>
        <v/>
      </c>
      <c r="AU50" s="741" t="str">
        <f t="shared" si="28"/>
        <v/>
      </c>
      <c r="AV50" s="741" t="str">
        <f t="shared" si="28"/>
        <v/>
      </c>
      <c r="AW50" s="741" t="str">
        <f t="shared" si="28"/>
        <v/>
      </c>
      <c r="AX50" s="741" t="str">
        <f t="shared" si="28"/>
        <v/>
      </c>
      <c r="AY50" s="741" t="str">
        <f t="shared" si="28"/>
        <v/>
      </c>
      <c r="AZ50" s="741" t="str">
        <f t="shared" si="28"/>
        <v/>
      </c>
      <c r="BA50" s="741" t="str">
        <f t="shared" si="28"/>
        <v/>
      </c>
      <c r="BB50" s="741" t="str">
        <f t="shared" si="28"/>
        <v/>
      </c>
      <c r="BC50" s="741" t="str">
        <f t="shared" si="28"/>
        <v/>
      </c>
      <c r="BD50" s="741" t="str">
        <f t="shared" si="28"/>
        <v/>
      </c>
      <c r="BE50" s="741" t="str">
        <f t="shared" si="28"/>
        <v/>
      </c>
      <c r="BF50" s="741" t="str">
        <f t="shared" si="28"/>
        <v/>
      </c>
      <c r="BG50" s="741" t="str">
        <f t="shared" si="28"/>
        <v/>
      </c>
      <c r="BH50" s="741" t="str">
        <f t="shared" si="28"/>
        <v/>
      </c>
      <c r="BI50" s="741" t="str">
        <f t="shared" si="28"/>
        <v/>
      </c>
      <c r="BJ50" s="741" t="str">
        <f t="shared" si="28"/>
        <v/>
      </c>
      <c r="BK50" s="741" t="str">
        <f t="shared" si="28"/>
        <v/>
      </c>
      <c r="BL50" s="741" t="str">
        <f t="shared" si="28"/>
        <v/>
      </c>
      <c r="BM50" s="741" t="str">
        <f t="shared" si="28"/>
        <v/>
      </c>
      <c r="BN50" s="741" t="str">
        <f t="shared" si="28"/>
        <v/>
      </c>
      <c r="BO50" s="741" t="str">
        <f t="shared" si="28"/>
        <v/>
      </c>
      <c r="BP50" s="741" t="str">
        <f t="shared" si="28"/>
        <v/>
      </c>
      <c r="BQ50" s="741" t="str">
        <f t="shared" si="28"/>
        <v/>
      </c>
      <c r="BR50" s="741" t="str">
        <f t="shared" si="28"/>
        <v/>
      </c>
      <c r="BS50" s="741" t="str">
        <f t="shared" si="28"/>
        <v/>
      </c>
      <c r="BT50" s="741" t="str">
        <f t="shared" si="28"/>
        <v/>
      </c>
      <c r="BU50" s="741" t="str">
        <f t="shared" si="28"/>
        <v/>
      </c>
      <c r="BV50" s="741" t="str">
        <f t="shared" si="28"/>
        <v/>
      </c>
      <c r="BW50" s="741" t="str">
        <f t="shared" si="28"/>
        <v/>
      </c>
      <c r="BX50" s="741" t="str">
        <f t="shared" si="28"/>
        <v/>
      </c>
      <c r="BY50" s="741" t="str">
        <f t="shared" si="28"/>
        <v/>
      </c>
      <c r="BZ50" s="741" t="str">
        <f t="shared" si="28"/>
        <v/>
      </c>
      <c r="CA50" s="741" t="str">
        <f t="shared" si="28"/>
        <v/>
      </c>
      <c r="CB50" s="741" t="str">
        <f t="shared" si="28"/>
        <v/>
      </c>
      <c r="CC50" s="741" t="str">
        <f t="shared" si="28"/>
        <v/>
      </c>
      <c r="CD50" s="741" t="str">
        <f t="shared" si="28"/>
        <v/>
      </c>
      <c r="CE50" s="741" t="str">
        <f t="shared" si="28"/>
        <v/>
      </c>
    </row>
    <row r="51" spans="1:83">
      <c r="A51" s="749"/>
      <c r="B51" s="719" t="s">
        <v>786</v>
      </c>
      <c r="C51" s="719" t="s">
        <v>787</v>
      </c>
      <c r="D51" s="720">
        <v>30</v>
      </c>
      <c r="E51" s="719" t="s">
        <v>714</v>
      </c>
      <c r="F51" s="754" t="s">
        <v>788</v>
      </c>
      <c r="G51" s="720">
        <v>60</v>
      </c>
      <c r="H51" s="719" t="s">
        <v>789</v>
      </c>
      <c r="I51" s="720"/>
      <c r="J51" s="753"/>
      <c r="L51" s="742" t="s">
        <v>723</v>
      </c>
      <c r="M51" s="741" t="str">
        <f>IF(M47&gt;=23,"",VLOOKUP(M47,$M$41:$N$45,2,TRUE))</f>
        <v>未就学時</v>
      </c>
      <c r="N51" s="741" t="str">
        <f t="shared" ref="N51:BY53" si="29">IF(N47&gt;=23,"",VLOOKUP(N47,$M$41:$N$45,2,TRUE))</f>
        <v>未就学時</v>
      </c>
      <c r="O51" s="741" t="str">
        <f t="shared" si="29"/>
        <v>未就学時</v>
      </c>
      <c r="P51" s="741" t="str">
        <f t="shared" si="29"/>
        <v>小学校</v>
      </c>
      <c r="Q51" s="741" t="str">
        <f t="shared" si="29"/>
        <v>小学校</v>
      </c>
      <c r="R51" s="741" t="str">
        <f t="shared" si="29"/>
        <v>小学校</v>
      </c>
      <c r="S51" s="741" t="str">
        <f t="shared" si="29"/>
        <v>小学校</v>
      </c>
      <c r="T51" s="741" t="str">
        <f t="shared" si="29"/>
        <v>小学校</v>
      </c>
      <c r="U51" s="741" t="str">
        <f t="shared" si="29"/>
        <v>小学校</v>
      </c>
      <c r="V51" s="741" t="str">
        <f t="shared" si="29"/>
        <v>中学校</v>
      </c>
      <c r="W51" s="741" t="str">
        <f t="shared" si="29"/>
        <v>中学校</v>
      </c>
      <c r="X51" s="741" t="str">
        <f t="shared" si="29"/>
        <v>中学校</v>
      </c>
      <c r="Y51" s="741" t="str">
        <f t="shared" si="29"/>
        <v>高校</v>
      </c>
      <c r="Z51" s="741" t="str">
        <f t="shared" si="29"/>
        <v>高校</v>
      </c>
      <c r="AA51" s="741" t="str">
        <f t="shared" si="29"/>
        <v>高校</v>
      </c>
      <c r="AB51" s="741" t="str">
        <f t="shared" si="29"/>
        <v>大学</v>
      </c>
      <c r="AC51" s="741" t="str">
        <f t="shared" si="29"/>
        <v>大学</v>
      </c>
      <c r="AD51" s="741" t="str">
        <f t="shared" si="29"/>
        <v>大学</v>
      </c>
      <c r="AE51" s="741" t="str">
        <f t="shared" si="29"/>
        <v>大学</v>
      </c>
      <c r="AF51" s="741" t="str">
        <f t="shared" si="29"/>
        <v/>
      </c>
      <c r="AG51" s="741" t="str">
        <f t="shared" si="29"/>
        <v/>
      </c>
      <c r="AH51" s="741" t="str">
        <f t="shared" si="29"/>
        <v/>
      </c>
      <c r="AI51" s="741" t="str">
        <f t="shared" si="29"/>
        <v/>
      </c>
      <c r="AJ51" s="741" t="str">
        <f t="shared" si="29"/>
        <v/>
      </c>
      <c r="AK51" s="741" t="str">
        <f t="shared" si="29"/>
        <v/>
      </c>
      <c r="AL51" s="741" t="str">
        <f t="shared" si="29"/>
        <v/>
      </c>
      <c r="AM51" s="741" t="str">
        <f t="shared" si="29"/>
        <v/>
      </c>
      <c r="AN51" s="741" t="str">
        <f t="shared" si="29"/>
        <v/>
      </c>
      <c r="AO51" s="741" t="str">
        <f t="shared" si="29"/>
        <v/>
      </c>
      <c r="AP51" s="741" t="str">
        <f t="shared" si="29"/>
        <v/>
      </c>
      <c r="AQ51" s="741" t="str">
        <f t="shared" si="29"/>
        <v/>
      </c>
      <c r="AR51" s="741" t="str">
        <f t="shared" si="29"/>
        <v/>
      </c>
      <c r="AS51" s="741" t="str">
        <f t="shared" si="29"/>
        <v/>
      </c>
      <c r="AT51" s="741" t="str">
        <f t="shared" si="29"/>
        <v/>
      </c>
      <c r="AU51" s="741" t="str">
        <f t="shared" si="29"/>
        <v/>
      </c>
      <c r="AV51" s="741" t="str">
        <f t="shared" si="29"/>
        <v/>
      </c>
      <c r="AW51" s="741" t="str">
        <f t="shared" si="29"/>
        <v/>
      </c>
      <c r="AX51" s="741" t="str">
        <f t="shared" si="29"/>
        <v/>
      </c>
      <c r="AY51" s="741" t="str">
        <f t="shared" si="29"/>
        <v/>
      </c>
      <c r="AZ51" s="741" t="str">
        <f t="shared" si="29"/>
        <v/>
      </c>
      <c r="BA51" s="741" t="str">
        <f t="shared" si="29"/>
        <v/>
      </c>
      <c r="BB51" s="741" t="str">
        <f t="shared" si="29"/>
        <v/>
      </c>
      <c r="BC51" s="741" t="str">
        <f t="shared" si="29"/>
        <v/>
      </c>
      <c r="BD51" s="741" t="str">
        <f t="shared" si="29"/>
        <v/>
      </c>
      <c r="BE51" s="741" t="str">
        <f t="shared" si="29"/>
        <v/>
      </c>
      <c r="BF51" s="741" t="str">
        <f t="shared" si="29"/>
        <v/>
      </c>
      <c r="BG51" s="741" t="str">
        <f t="shared" si="29"/>
        <v/>
      </c>
      <c r="BH51" s="741" t="str">
        <f t="shared" si="29"/>
        <v/>
      </c>
      <c r="BI51" s="741" t="str">
        <f t="shared" si="29"/>
        <v/>
      </c>
      <c r="BJ51" s="741" t="str">
        <f t="shared" si="29"/>
        <v/>
      </c>
      <c r="BK51" s="741" t="str">
        <f t="shared" si="29"/>
        <v/>
      </c>
      <c r="BL51" s="741" t="str">
        <f t="shared" si="29"/>
        <v/>
      </c>
      <c r="BM51" s="741" t="str">
        <f t="shared" si="29"/>
        <v/>
      </c>
      <c r="BN51" s="741" t="str">
        <f t="shared" si="29"/>
        <v/>
      </c>
      <c r="BO51" s="741" t="str">
        <f t="shared" si="29"/>
        <v/>
      </c>
      <c r="BP51" s="741" t="str">
        <f t="shared" si="29"/>
        <v/>
      </c>
      <c r="BQ51" s="741" t="str">
        <f t="shared" si="29"/>
        <v/>
      </c>
      <c r="BR51" s="741" t="str">
        <f t="shared" si="29"/>
        <v/>
      </c>
      <c r="BS51" s="741" t="str">
        <f t="shared" si="29"/>
        <v/>
      </c>
      <c r="BT51" s="741" t="str">
        <f t="shared" si="29"/>
        <v/>
      </c>
      <c r="BU51" s="741" t="str">
        <f t="shared" si="29"/>
        <v/>
      </c>
      <c r="BV51" s="741" t="str">
        <f t="shared" si="29"/>
        <v/>
      </c>
      <c r="BW51" s="741" t="str">
        <f t="shared" si="29"/>
        <v/>
      </c>
      <c r="BX51" s="741" t="str">
        <f t="shared" si="29"/>
        <v/>
      </c>
      <c r="BY51" s="741" t="str">
        <f t="shared" si="29"/>
        <v/>
      </c>
      <c r="BZ51" s="741" t="str">
        <f t="shared" si="28"/>
        <v/>
      </c>
      <c r="CA51" s="741" t="str">
        <f t="shared" si="28"/>
        <v/>
      </c>
      <c r="CB51" s="741" t="str">
        <f t="shared" si="28"/>
        <v/>
      </c>
      <c r="CC51" s="741" t="str">
        <f t="shared" si="28"/>
        <v/>
      </c>
      <c r="CD51" s="741" t="str">
        <f t="shared" si="28"/>
        <v/>
      </c>
      <c r="CE51" s="741" t="str">
        <f t="shared" si="28"/>
        <v/>
      </c>
    </row>
    <row r="52" spans="1:83">
      <c r="A52" s="747"/>
      <c r="B52" s="725"/>
      <c r="C52" s="757" t="s">
        <v>784</v>
      </c>
      <c r="D52" s="758"/>
      <c r="E52" s="758"/>
      <c r="F52" s="759"/>
      <c r="G52" s="725">
        <f>(G51-G11)*D51</f>
        <v>750</v>
      </c>
      <c r="H52" s="725" t="s">
        <v>758</v>
      </c>
      <c r="I52" s="725"/>
      <c r="J52" s="747"/>
      <c r="L52" s="742" t="s">
        <v>722</v>
      </c>
      <c r="M52" s="741" t="str">
        <f>IF(M48&gt;=23,"",VLOOKUP(M48,$M$41:$N$45,2,TRUE))</f>
        <v/>
      </c>
      <c r="N52" s="741" t="str">
        <f t="shared" si="29"/>
        <v/>
      </c>
      <c r="O52" s="741" t="str">
        <f t="shared" si="29"/>
        <v/>
      </c>
      <c r="P52" s="741" t="str">
        <f t="shared" si="29"/>
        <v/>
      </c>
      <c r="Q52" s="741" t="str">
        <f t="shared" si="29"/>
        <v/>
      </c>
      <c r="R52" s="741" t="str">
        <f t="shared" si="29"/>
        <v/>
      </c>
      <c r="S52" s="741" t="str">
        <f t="shared" si="29"/>
        <v/>
      </c>
      <c r="T52" s="741" t="str">
        <f t="shared" si="29"/>
        <v/>
      </c>
      <c r="U52" s="741" t="str">
        <f t="shared" si="29"/>
        <v/>
      </c>
      <c r="V52" s="741" t="str">
        <f t="shared" si="29"/>
        <v/>
      </c>
      <c r="W52" s="741" t="str">
        <f t="shared" si="29"/>
        <v/>
      </c>
      <c r="X52" s="741" t="str">
        <f t="shared" si="29"/>
        <v/>
      </c>
      <c r="Y52" s="741" t="str">
        <f t="shared" si="29"/>
        <v/>
      </c>
      <c r="Z52" s="741" t="str">
        <f t="shared" si="29"/>
        <v/>
      </c>
      <c r="AA52" s="741" t="str">
        <f t="shared" si="29"/>
        <v/>
      </c>
      <c r="AB52" s="741" t="str">
        <f t="shared" si="29"/>
        <v/>
      </c>
      <c r="AC52" s="741" t="str">
        <f t="shared" si="29"/>
        <v/>
      </c>
      <c r="AD52" s="741" t="str">
        <f t="shared" si="29"/>
        <v/>
      </c>
      <c r="AE52" s="741" t="str">
        <f t="shared" si="29"/>
        <v/>
      </c>
      <c r="AF52" s="741" t="str">
        <f t="shared" si="29"/>
        <v/>
      </c>
      <c r="AG52" s="741" t="str">
        <f t="shared" si="29"/>
        <v/>
      </c>
      <c r="AH52" s="741" t="str">
        <f t="shared" si="29"/>
        <v/>
      </c>
      <c r="AI52" s="741" t="str">
        <f t="shared" si="29"/>
        <v/>
      </c>
      <c r="AJ52" s="741" t="str">
        <f t="shared" si="29"/>
        <v/>
      </c>
      <c r="AK52" s="741" t="str">
        <f t="shared" si="29"/>
        <v/>
      </c>
      <c r="AL52" s="741" t="str">
        <f t="shared" si="29"/>
        <v/>
      </c>
      <c r="AM52" s="741" t="str">
        <f t="shared" si="29"/>
        <v/>
      </c>
      <c r="AN52" s="741" t="str">
        <f t="shared" si="29"/>
        <v/>
      </c>
      <c r="AO52" s="741" t="str">
        <f t="shared" si="29"/>
        <v/>
      </c>
      <c r="AP52" s="741" t="str">
        <f t="shared" si="29"/>
        <v/>
      </c>
      <c r="AQ52" s="741" t="str">
        <f t="shared" si="29"/>
        <v/>
      </c>
      <c r="AR52" s="741" t="str">
        <f t="shared" si="29"/>
        <v/>
      </c>
      <c r="AS52" s="741" t="str">
        <f t="shared" si="29"/>
        <v/>
      </c>
      <c r="AT52" s="741" t="str">
        <f t="shared" si="29"/>
        <v/>
      </c>
      <c r="AU52" s="741" t="str">
        <f t="shared" si="29"/>
        <v/>
      </c>
      <c r="AV52" s="741" t="str">
        <f t="shared" si="29"/>
        <v/>
      </c>
      <c r="AW52" s="741" t="str">
        <f t="shared" si="29"/>
        <v/>
      </c>
      <c r="AX52" s="741" t="str">
        <f t="shared" si="29"/>
        <v/>
      </c>
      <c r="AY52" s="741" t="str">
        <f t="shared" si="29"/>
        <v/>
      </c>
      <c r="AZ52" s="741" t="str">
        <f t="shared" si="29"/>
        <v/>
      </c>
      <c r="BA52" s="741" t="str">
        <f t="shared" si="29"/>
        <v/>
      </c>
      <c r="BB52" s="741" t="str">
        <f t="shared" si="29"/>
        <v/>
      </c>
      <c r="BC52" s="741" t="str">
        <f t="shared" si="29"/>
        <v/>
      </c>
      <c r="BD52" s="741" t="str">
        <f t="shared" si="29"/>
        <v/>
      </c>
      <c r="BE52" s="741" t="str">
        <f t="shared" si="29"/>
        <v/>
      </c>
      <c r="BF52" s="741" t="str">
        <f t="shared" si="29"/>
        <v/>
      </c>
      <c r="BG52" s="741" t="str">
        <f t="shared" si="29"/>
        <v/>
      </c>
      <c r="BH52" s="741" t="str">
        <f t="shared" si="29"/>
        <v/>
      </c>
      <c r="BI52" s="741" t="str">
        <f t="shared" si="29"/>
        <v/>
      </c>
      <c r="BJ52" s="741" t="str">
        <f t="shared" si="29"/>
        <v/>
      </c>
      <c r="BK52" s="741" t="str">
        <f t="shared" si="29"/>
        <v/>
      </c>
      <c r="BL52" s="741" t="str">
        <f t="shared" si="29"/>
        <v/>
      </c>
      <c r="BM52" s="741" t="str">
        <f t="shared" si="29"/>
        <v/>
      </c>
      <c r="BN52" s="741" t="str">
        <f t="shared" si="29"/>
        <v/>
      </c>
      <c r="BO52" s="741" t="str">
        <f t="shared" si="29"/>
        <v/>
      </c>
      <c r="BP52" s="741" t="str">
        <f t="shared" si="29"/>
        <v/>
      </c>
      <c r="BQ52" s="741" t="str">
        <f t="shared" si="29"/>
        <v/>
      </c>
      <c r="BR52" s="741" t="str">
        <f t="shared" si="29"/>
        <v/>
      </c>
      <c r="BS52" s="741" t="str">
        <f t="shared" si="29"/>
        <v/>
      </c>
      <c r="BT52" s="741" t="str">
        <f t="shared" si="29"/>
        <v/>
      </c>
      <c r="BU52" s="741" t="str">
        <f t="shared" si="29"/>
        <v/>
      </c>
      <c r="BV52" s="741" t="str">
        <f t="shared" si="29"/>
        <v/>
      </c>
      <c r="BW52" s="741" t="str">
        <f t="shared" si="29"/>
        <v/>
      </c>
      <c r="BX52" s="741" t="str">
        <f t="shared" si="29"/>
        <v/>
      </c>
      <c r="BY52" s="741" t="str">
        <f t="shared" si="29"/>
        <v/>
      </c>
      <c r="BZ52" s="741" t="str">
        <f t="shared" si="28"/>
        <v/>
      </c>
      <c r="CA52" s="741" t="str">
        <f t="shared" si="28"/>
        <v/>
      </c>
      <c r="CB52" s="741" t="str">
        <f t="shared" si="28"/>
        <v/>
      </c>
      <c r="CC52" s="741" t="str">
        <f t="shared" si="28"/>
        <v/>
      </c>
      <c r="CD52" s="741" t="str">
        <f t="shared" si="28"/>
        <v/>
      </c>
      <c r="CE52" s="741" t="str">
        <f t="shared" si="28"/>
        <v/>
      </c>
    </row>
    <row r="53" spans="1:83" ht="15.75">
      <c r="A53" s="747"/>
      <c r="B53" s="713" t="s">
        <v>790</v>
      </c>
      <c r="C53" s="714"/>
      <c r="D53" s="714"/>
      <c r="E53" s="714"/>
      <c r="F53" s="714"/>
      <c r="G53" s="714"/>
      <c r="H53" s="714"/>
      <c r="I53" s="714"/>
      <c r="J53" s="747"/>
      <c r="L53" s="742" t="s">
        <v>723</v>
      </c>
      <c r="M53" s="741" t="str">
        <f>IF(M49&gt;=23,"",VLOOKUP(M49,$M$41:$N$45,2,TRUE))</f>
        <v/>
      </c>
      <c r="N53" s="741" t="str">
        <f t="shared" si="29"/>
        <v/>
      </c>
      <c r="O53" s="741" t="str">
        <f t="shared" si="29"/>
        <v/>
      </c>
      <c r="P53" s="741" t="str">
        <f t="shared" si="29"/>
        <v/>
      </c>
      <c r="Q53" s="741" t="str">
        <f t="shared" si="29"/>
        <v/>
      </c>
      <c r="R53" s="741" t="str">
        <f t="shared" si="29"/>
        <v/>
      </c>
      <c r="S53" s="741" t="str">
        <f t="shared" si="29"/>
        <v/>
      </c>
      <c r="T53" s="741" t="str">
        <f t="shared" si="29"/>
        <v/>
      </c>
      <c r="U53" s="741" t="str">
        <f t="shared" si="29"/>
        <v/>
      </c>
      <c r="V53" s="741" t="str">
        <f t="shared" si="29"/>
        <v/>
      </c>
      <c r="W53" s="741" t="str">
        <f t="shared" si="29"/>
        <v/>
      </c>
      <c r="X53" s="741" t="str">
        <f t="shared" si="29"/>
        <v/>
      </c>
      <c r="Y53" s="741" t="str">
        <f t="shared" si="29"/>
        <v/>
      </c>
      <c r="Z53" s="741" t="str">
        <f t="shared" si="29"/>
        <v/>
      </c>
      <c r="AA53" s="741" t="str">
        <f t="shared" si="29"/>
        <v/>
      </c>
      <c r="AB53" s="741" t="str">
        <f t="shared" si="29"/>
        <v/>
      </c>
      <c r="AC53" s="741" t="str">
        <f t="shared" si="29"/>
        <v/>
      </c>
      <c r="AD53" s="741" t="str">
        <f t="shared" si="29"/>
        <v/>
      </c>
      <c r="AE53" s="741" t="str">
        <f t="shared" si="29"/>
        <v/>
      </c>
      <c r="AF53" s="741" t="str">
        <f t="shared" si="29"/>
        <v/>
      </c>
      <c r="AG53" s="741" t="str">
        <f t="shared" si="29"/>
        <v/>
      </c>
      <c r="AH53" s="741" t="str">
        <f t="shared" si="29"/>
        <v/>
      </c>
      <c r="AI53" s="741" t="str">
        <f t="shared" si="29"/>
        <v/>
      </c>
      <c r="AJ53" s="741" t="str">
        <f t="shared" si="29"/>
        <v/>
      </c>
      <c r="AK53" s="741" t="str">
        <f t="shared" si="29"/>
        <v/>
      </c>
      <c r="AL53" s="741" t="str">
        <f t="shared" si="29"/>
        <v/>
      </c>
      <c r="AM53" s="741" t="str">
        <f t="shared" si="29"/>
        <v/>
      </c>
      <c r="AN53" s="741" t="str">
        <f t="shared" si="29"/>
        <v/>
      </c>
      <c r="AO53" s="741" t="str">
        <f t="shared" si="29"/>
        <v/>
      </c>
      <c r="AP53" s="741" t="str">
        <f t="shared" si="29"/>
        <v/>
      </c>
      <c r="AQ53" s="741" t="str">
        <f t="shared" si="29"/>
        <v/>
      </c>
      <c r="AR53" s="741" t="str">
        <f t="shared" si="29"/>
        <v/>
      </c>
      <c r="AS53" s="741" t="str">
        <f t="shared" si="29"/>
        <v/>
      </c>
      <c r="AT53" s="741" t="str">
        <f t="shared" si="29"/>
        <v/>
      </c>
      <c r="AU53" s="741" t="str">
        <f t="shared" si="29"/>
        <v/>
      </c>
      <c r="AV53" s="741" t="str">
        <f t="shared" si="29"/>
        <v/>
      </c>
      <c r="AW53" s="741" t="str">
        <f t="shared" si="29"/>
        <v/>
      </c>
      <c r="AX53" s="741" t="str">
        <f t="shared" si="29"/>
        <v/>
      </c>
      <c r="AY53" s="741" t="str">
        <f t="shared" si="29"/>
        <v/>
      </c>
      <c r="AZ53" s="741" t="str">
        <f t="shared" si="29"/>
        <v/>
      </c>
      <c r="BA53" s="741" t="str">
        <f t="shared" si="29"/>
        <v/>
      </c>
      <c r="BB53" s="741" t="str">
        <f t="shared" si="29"/>
        <v/>
      </c>
      <c r="BC53" s="741" t="str">
        <f t="shared" si="29"/>
        <v/>
      </c>
      <c r="BD53" s="741" t="str">
        <f t="shared" si="29"/>
        <v/>
      </c>
      <c r="BE53" s="741" t="str">
        <f t="shared" si="29"/>
        <v/>
      </c>
      <c r="BF53" s="741" t="str">
        <f t="shared" si="29"/>
        <v/>
      </c>
      <c r="BG53" s="741" t="str">
        <f t="shared" si="29"/>
        <v/>
      </c>
      <c r="BH53" s="741" t="str">
        <f t="shared" si="29"/>
        <v/>
      </c>
      <c r="BI53" s="741" t="str">
        <f t="shared" si="29"/>
        <v/>
      </c>
      <c r="BJ53" s="741" t="str">
        <f t="shared" si="29"/>
        <v/>
      </c>
      <c r="BK53" s="741" t="str">
        <f t="shared" si="29"/>
        <v/>
      </c>
      <c r="BL53" s="741" t="str">
        <f t="shared" si="29"/>
        <v/>
      </c>
      <c r="BM53" s="741" t="str">
        <f t="shared" si="29"/>
        <v/>
      </c>
      <c r="BN53" s="741" t="str">
        <f t="shared" si="29"/>
        <v/>
      </c>
      <c r="BO53" s="741" t="str">
        <f t="shared" si="29"/>
        <v/>
      </c>
      <c r="BP53" s="741" t="str">
        <f t="shared" si="29"/>
        <v/>
      </c>
      <c r="BQ53" s="741" t="str">
        <f t="shared" si="29"/>
        <v/>
      </c>
      <c r="BR53" s="741" t="str">
        <f t="shared" si="29"/>
        <v/>
      </c>
      <c r="BS53" s="741" t="str">
        <f t="shared" si="29"/>
        <v/>
      </c>
      <c r="BT53" s="741" t="str">
        <f t="shared" si="29"/>
        <v/>
      </c>
      <c r="BU53" s="741" t="str">
        <f t="shared" si="29"/>
        <v/>
      </c>
      <c r="BV53" s="741" t="str">
        <f t="shared" si="29"/>
        <v/>
      </c>
      <c r="BW53" s="741" t="str">
        <f t="shared" si="29"/>
        <v/>
      </c>
      <c r="BX53" s="741" t="str">
        <f t="shared" si="29"/>
        <v/>
      </c>
      <c r="BY53" s="741" t="str">
        <f t="shared" si="29"/>
        <v/>
      </c>
      <c r="BZ53" s="741" t="str">
        <f t="shared" si="28"/>
        <v/>
      </c>
      <c r="CA53" s="741" t="str">
        <f t="shared" si="28"/>
        <v/>
      </c>
      <c r="CB53" s="741" t="str">
        <f t="shared" si="28"/>
        <v/>
      </c>
      <c r="CC53" s="741" t="str">
        <f t="shared" si="28"/>
        <v/>
      </c>
      <c r="CD53" s="741" t="str">
        <f t="shared" si="28"/>
        <v/>
      </c>
      <c r="CE53" s="741" t="str">
        <f t="shared" si="28"/>
        <v/>
      </c>
    </row>
    <row r="54" spans="1:83" ht="18.75" customHeight="1">
      <c r="A54" s="749"/>
      <c r="B54" s="719" t="s">
        <v>791</v>
      </c>
      <c r="C54" s="719" t="s">
        <v>787</v>
      </c>
      <c r="D54" s="720">
        <v>15</v>
      </c>
      <c r="E54" s="719" t="s">
        <v>714</v>
      </c>
      <c r="F54" s="754" t="s">
        <v>788</v>
      </c>
      <c r="G54" s="720">
        <v>75</v>
      </c>
      <c r="H54" s="719" t="s">
        <v>789</v>
      </c>
      <c r="I54" s="720"/>
      <c r="J54" s="753"/>
      <c r="L54" s="760" t="s">
        <v>722</v>
      </c>
      <c r="M54" s="747">
        <f t="shared" ref="M54:AR54" si="30">IF(M50="","",IF(M50="未就学時",VLOOKUP($D45,$L$60:$M$62,2,0),IF(M50="小学校",VLOOKUP($E45,$L$65:$M$66,2,0),IF(M50="中学校",VLOOKUP($F45,$L$69:$M$70,2,0),IF(M50="高校",VLOOKUP($G45,$L$73:$M$74,2,0),IF(M50="大学",VLOOKUP($H45,$L$77:$M$81,2,0),0))))))</f>
        <v>30</v>
      </c>
      <c r="N54" s="747">
        <f t="shared" si="30"/>
        <v>40</v>
      </c>
      <c r="O54" s="747">
        <f t="shared" si="30"/>
        <v>40</v>
      </c>
      <c r="P54" s="747">
        <f t="shared" si="30"/>
        <v>40</v>
      </c>
      <c r="Q54" s="747">
        <f t="shared" si="30"/>
        <v>40</v>
      </c>
      <c r="R54" s="747">
        <f t="shared" si="30"/>
        <v>40</v>
      </c>
      <c r="S54" s="747">
        <f t="shared" si="30"/>
        <v>40</v>
      </c>
      <c r="T54" s="747">
        <f t="shared" si="30"/>
        <v>55</v>
      </c>
      <c r="U54" s="747">
        <f t="shared" si="30"/>
        <v>55</v>
      </c>
      <c r="V54" s="747">
        <f t="shared" si="30"/>
        <v>55</v>
      </c>
      <c r="W54" s="747">
        <f t="shared" si="30"/>
        <v>110</v>
      </c>
      <c r="X54" s="747">
        <f t="shared" si="30"/>
        <v>110</v>
      </c>
      <c r="Y54" s="747">
        <f t="shared" si="30"/>
        <v>110</v>
      </c>
      <c r="Z54" s="747">
        <f t="shared" si="30"/>
        <v>105</v>
      </c>
      <c r="AA54" s="747">
        <f t="shared" si="30"/>
        <v>105</v>
      </c>
      <c r="AB54" s="747">
        <f t="shared" si="30"/>
        <v>105</v>
      </c>
      <c r="AC54" s="747">
        <f t="shared" si="30"/>
        <v>105</v>
      </c>
      <c r="AD54" s="747" t="str">
        <f t="shared" si="30"/>
        <v/>
      </c>
      <c r="AE54" s="747" t="str">
        <f t="shared" si="30"/>
        <v/>
      </c>
      <c r="AF54" s="747" t="str">
        <f t="shared" si="30"/>
        <v/>
      </c>
      <c r="AG54" s="747" t="str">
        <f t="shared" si="30"/>
        <v/>
      </c>
      <c r="AH54" s="747" t="str">
        <f t="shared" si="30"/>
        <v/>
      </c>
      <c r="AI54" s="747" t="str">
        <f t="shared" si="30"/>
        <v/>
      </c>
      <c r="AJ54" s="747" t="str">
        <f t="shared" si="30"/>
        <v/>
      </c>
      <c r="AK54" s="747" t="str">
        <f t="shared" si="30"/>
        <v/>
      </c>
      <c r="AL54" s="747" t="str">
        <f t="shared" si="30"/>
        <v/>
      </c>
      <c r="AM54" s="747" t="str">
        <f t="shared" si="30"/>
        <v/>
      </c>
      <c r="AN54" s="747" t="str">
        <f t="shared" si="30"/>
        <v/>
      </c>
      <c r="AO54" s="747" t="str">
        <f t="shared" si="30"/>
        <v/>
      </c>
      <c r="AP54" s="747" t="str">
        <f t="shared" si="30"/>
        <v/>
      </c>
      <c r="AQ54" s="747" t="str">
        <f t="shared" si="30"/>
        <v/>
      </c>
      <c r="AR54" s="747" t="str">
        <f t="shared" si="30"/>
        <v/>
      </c>
      <c r="AS54" s="747" t="str">
        <f t="shared" ref="AS54:BX54" si="31">IF(AS50="","",IF(AS50="未就学時",VLOOKUP($D45,$L$60:$M$62,2,0),IF(AS50="小学校",VLOOKUP($E45,$L$65:$M$66,2,0),IF(AS50="中学校",VLOOKUP($F45,$L$69:$M$70,2,0),IF(AS50="高校",VLOOKUP($G45,$L$73:$M$74,2,0),IF(AS50="大学",VLOOKUP($H45,$L$77:$M$81,2,0),0))))))</f>
        <v/>
      </c>
      <c r="AT54" s="747" t="str">
        <f t="shared" si="31"/>
        <v/>
      </c>
      <c r="AU54" s="747" t="str">
        <f t="shared" si="31"/>
        <v/>
      </c>
      <c r="AV54" s="747" t="str">
        <f t="shared" si="31"/>
        <v/>
      </c>
      <c r="AW54" s="747" t="str">
        <f t="shared" si="31"/>
        <v/>
      </c>
      <c r="AX54" s="747" t="str">
        <f t="shared" si="31"/>
        <v/>
      </c>
      <c r="AY54" s="747" t="str">
        <f t="shared" si="31"/>
        <v/>
      </c>
      <c r="AZ54" s="747" t="str">
        <f t="shared" si="31"/>
        <v/>
      </c>
      <c r="BA54" s="747" t="str">
        <f t="shared" si="31"/>
        <v/>
      </c>
      <c r="BB54" s="747" t="str">
        <f t="shared" si="31"/>
        <v/>
      </c>
      <c r="BC54" s="747" t="str">
        <f t="shared" si="31"/>
        <v/>
      </c>
      <c r="BD54" s="747" t="str">
        <f t="shared" si="31"/>
        <v/>
      </c>
      <c r="BE54" s="747" t="str">
        <f t="shared" si="31"/>
        <v/>
      </c>
      <c r="BF54" s="747" t="str">
        <f t="shared" si="31"/>
        <v/>
      </c>
      <c r="BG54" s="747" t="str">
        <f t="shared" si="31"/>
        <v/>
      </c>
      <c r="BH54" s="747" t="str">
        <f t="shared" si="31"/>
        <v/>
      </c>
      <c r="BI54" s="747" t="str">
        <f t="shared" si="31"/>
        <v/>
      </c>
      <c r="BJ54" s="747" t="str">
        <f t="shared" si="31"/>
        <v/>
      </c>
      <c r="BK54" s="747" t="str">
        <f t="shared" si="31"/>
        <v/>
      </c>
      <c r="BL54" s="747" t="str">
        <f t="shared" si="31"/>
        <v/>
      </c>
      <c r="BM54" s="747" t="str">
        <f t="shared" si="31"/>
        <v/>
      </c>
      <c r="BN54" s="747" t="str">
        <f t="shared" si="31"/>
        <v/>
      </c>
      <c r="BO54" s="747" t="str">
        <f t="shared" si="31"/>
        <v/>
      </c>
      <c r="BP54" s="747" t="str">
        <f t="shared" si="31"/>
        <v/>
      </c>
      <c r="BQ54" s="747" t="str">
        <f t="shared" si="31"/>
        <v/>
      </c>
      <c r="BR54" s="747" t="str">
        <f t="shared" si="31"/>
        <v/>
      </c>
      <c r="BS54" s="747" t="str">
        <f t="shared" si="31"/>
        <v/>
      </c>
      <c r="BT54" s="747" t="str">
        <f t="shared" si="31"/>
        <v/>
      </c>
      <c r="BU54" s="747" t="str">
        <f t="shared" si="31"/>
        <v/>
      </c>
      <c r="BV54" s="747" t="str">
        <f t="shared" si="31"/>
        <v/>
      </c>
      <c r="BW54" s="747" t="str">
        <f t="shared" si="31"/>
        <v/>
      </c>
      <c r="BX54" s="747" t="str">
        <f t="shared" si="31"/>
        <v/>
      </c>
      <c r="BY54" s="747" t="str">
        <f t="shared" ref="BY54:CE54" si="32">IF(BY50="","",IF(BY50="未就学時",VLOOKUP($D45,$L$60:$M$62,2,0),IF(BY50="小学校",VLOOKUP($E45,$L$65:$M$66,2,0),IF(BY50="中学校",VLOOKUP($F45,$L$69:$M$70,2,0),IF(BY50="高校",VLOOKUP($G45,$L$73:$M$74,2,0),IF(BY50="大学",VLOOKUP($H45,$L$77:$M$81,2,0),0))))))</f>
        <v/>
      </c>
      <c r="BZ54" s="747" t="str">
        <f t="shared" si="32"/>
        <v/>
      </c>
      <c r="CA54" s="747" t="str">
        <f t="shared" si="32"/>
        <v/>
      </c>
      <c r="CB54" s="747" t="str">
        <f t="shared" si="32"/>
        <v/>
      </c>
      <c r="CC54" s="747" t="str">
        <f t="shared" si="32"/>
        <v/>
      </c>
      <c r="CD54" s="747" t="str">
        <f t="shared" si="32"/>
        <v/>
      </c>
      <c r="CE54" s="747" t="str">
        <f t="shared" si="32"/>
        <v/>
      </c>
    </row>
    <row r="55" spans="1:83">
      <c r="A55" s="749"/>
      <c r="B55" s="719" t="s">
        <v>792</v>
      </c>
      <c r="C55" s="719" t="s">
        <v>793</v>
      </c>
      <c r="D55" s="720">
        <v>3</v>
      </c>
      <c r="E55" s="719" t="s">
        <v>794</v>
      </c>
      <c r="F55" s="719" t="s">
        <v>795</v>
      </c>
      <c r="G55" s="720">
        <v>300</v>
      </c>
      <c r="H55" s="719" t="s">
        <v>714</v>
      </c>
      <c r="I55" s="720"/>
      <c r="J55" s="753"/>
      <c r="L55" s="760" t="s">
        <v>723</v>
      </c>
      <c r="M55" s="747">
        <f t="shared" ref="M55:AR55" si="33">IF(M51="","",IF(M51="未就学時",VLOOKUP($D46,$L$60:$M$62,2,0),IF(M51="小学校",VLOOKUP($E46,$L$65:$M$66,2,0),IF(M51="中学校",VLOOKUP($F46,$L$69:$M$70,2,0),IF(M51="高校",VLOOKUP($G46,$L$73:$M$74,2,0),IF(M51="大学",VLOOKUP($H46,$L$77:$M$81,2,0),0))))))</f>
        <v>30</v>
      </c>
      <c r="N55" s="747">
        <f t="shared" si="33"/>
        <v>30</v>
      </c>
      <c r="O55" s="747">
        <f t="shared" si="33"/>
        <v>30</v>
      </c>
      <c r="P55" s="747">
        <f t="shared" si="33"/>
        <v>40</v>
      </c>
      <c r="Q55" s="747">
        <f t="shared" si="33"/>
        <v>40</v>
      </c>
      <c r="R55" s="747">
        <f t="shared" si="33"/>
        <v>40</v>
      </c>
      <c r="S55" s="747">
        <f t="shared" si="33"/>
        <v>40</v>
      </c>
      <c r="T55" s="747">
        <f t="shared" si="33"/>
        <v>40</v>
      </c>
      <c r="U55" s="747">
        <f t="shared" si="33"/>
        <v>40</v>
      </c>
      <c r="V55" s="747">
        <f t="shared" si="33"/>
        <v>55</v>
      </c>
      <c r="W55" s="747">
        <f t="shared" si="33"/>
        <v>55</v>
      </c>
      <c r="X55" s="747">
        <f t="shared" si="33"/>
        <v>55</v>
      </c>
      <c r="Y55" s="747">
        <f t="shared" si="33"/>
        <v>110</v>
      </c>
      <c r="Z55" s="747">
        <f t="shared" si="33"/>
        <v>110</v>
      </c>
      <c r="AA55" s="747">
        <f t="shared" si="33"/>
        <v>110</v>
      </c>
      <c r="AB55" s="747">
        <f t="shared" si="33"/>
        <v>105</v>
      </c>
      <c r="AC55" s="747">
        <f t="shared" si="33"/>
        <v>105</v>
      </c>
      <c r="AD55" s="747">
        <f t="shared" si="33"/>
        <v>105</v>
      </c>
      <c r="AE55" s="747">
        <f t="shared" si="33"/>
        <v>105</v>
      </c>
      <c r="AF55" s="747" t="str">
        <f t="shared" si="33"/>
        <v/>
      </c>
      <c r="AG55" s="747" t="str">
        <f t="shared" si="33"/>
        <v/>
      </c>
      <c r="AH55" s="747" t="str">
        <f t="shared" si="33"/>
        <v/>
      </c>
      <c r="AI55" s="747" t="str">
        <f t="shared" si="33"/>
        <v/>
      </c>
      <c r="AJ55" s="747" t="str">
        <f t="shared" si="33"/>
        <v/>
      </c>
      <c r="AK55" s="747" t="str">
        <f t="shared" si="33"/>
        <v/>
      </c>
      <c r="AL55" s="747" t="str">
        <f t="shared" si="33"/>
        <v/>
      </c>
      <c r="AM55" s="747" t="str">
        <f t="shared" si="33"/>
        <v/>
      </c>
      <c r="AN55" s="747" t="str">
        <f t="shared" si="33"/>
        <v/>
      </c>
      <c r="AO55" s="747" t="str">
        <f t="shared" si="33"/>
        <v/>
      </c>
      <c r="AP55" s="747" t="str">
        <f t="shared" si="33"/>
        <v/>
      </c>
      <c r="AQ55" s="747" t="str">
        <f t="shared" si="33"/>
        <v/>
      </c>
      <c r="AR55" s="747" t="str">
        <f t="shared" si="33"/>
        <v/>
      </c>
      <c r="AS55" s="747" t="str">
        <f t="shared" ref="AS55:BX55" si="34">IF(AS51="","",IF(AS51="未就学時",VLOOKUP($D46,$L$60:$M$62,2,0),IF(AS51="小学校",VLOOKUP($E46,$L$65:$M$66,2,0),IF(AS51="中学校",VLOOKUP($F46,$L$69:$M$70,2,0),IF(AS51="高校",VLOOKUP($G46,$L$73:$M$74,2,0),IF(AS51="大学",VLOOKUP($H46,$L$77:$M$81,2,0),0))))))</f>
        <v/>
      </c>
      <c r="AT55" s="747" t="str">
        <f t="shared" si="34"/>
        <v/>
      </c>
      <c r="AU55" s="747" t="str">
        <f t="shared" si="34"/>
        <v/>
      </c>
      <c r="AV55" s="747" t="str">
        <f t="shared" si="34"/>
        <v/>
      </c>
      <c r="AW55" s="747" t="str">
        <f t="shared" si="34"/>
        <v/>
      </c>
      <c r="AX55" s="747" t="str">
        <f t="shared" si="34"/>
        <v/>
      </c>
      <c r="AY55" s="747" t="str">
        <f t="shared" si="34"/>
        <v/>
      </c>
      <c r="AZ55" s="747" t="str">
        <f t="shared" si="34"/>
        <v/>
      </c>
      <c r="BA55" s="747" t="str">
        <f t="shared" si="34"/>
        <v/>
      </c>
      <c r="BB55" s="747" t="str">
        <f t="shared" si="34"/>
        <v/>
      </c>
      <c r="BC55" s="747" t="str">
        <f t="shared" si="34"/>
        <v/>
      </c>
      <c r="BD55" s="747" t="str">
        <f t="shared" si="34"/>
        <v/>
      </c>
      <c r="BE55" s="747" t="str">
        <f t="shared" si="34"/>
        <v/>
      </c>
      <c r="BF55" s="747" t="str">
        <f t="shared" si="34"/>
        <v/>
      </c>
      <c r="BG55" s="747" t="str">
        <f t="shared" si="34"/>
        <v/>
      </c>
      <c r="BH55" s="747" t="str">
        <f t="shared" si="34"/>
        <v/>
      </c>
      <c r="BI55" s="747" t="str">
        <f t="shared" si="34"/>
        <v/>
      </c>
      <c r="BJ55" s="747" t="str">
        <f t="shared" si="34"/>
        <v/>
      </c>
      <c r="BK55" s="747" t="str">
        <f t="shared" si="34"/>
        <v/>
      </c>
      <c r="BL55" s="747" t="str">
        <f t="shared" si="34"/>
        <v/>
      </c>
      <c r="BM55" s="747" t="str">
        <f t="shared" si="34"/>
        <v/>
      </c>
      <c r="BN55" s="747" t="str">
        <f t="shared" si="34"/>
        <v/>
      </c>
      <c r="BO55" s="747" t="str">
        <f t="shared" si="34"/>
        <v/>
      </c>
      <c r="BP55" s="747" t="str">
        <f t="shared" si="34"/>
        <v/>
      </c>
      <c r="BQ55" s="747" t="str">
        <f t="shared" si="34"/>
        <v/>
      </c>
      <c r="BR55" s="747" t="str">
        <f t="shared" si="34"/>
        <v/>
      </c>
      <c r="BS55" s="747" t="str">
        <f t="shared" si="34"/>
        <v/>
      </c>
      <c r="BT55" s="747" t="str">
        <f t="shared" si="34"/>
        <v/>
      </c>
      <c r="BU55" s="747" t="str">
        <f t="shared" si="34"/>
        <v/>
      </c>
      <c r="BV55" s="747" t="str">
        <f t="shared" si="34"/>
        <v/>
      </c>
      <c r="BW55" s="747" t="str">
        <f t="shared" si="34"/>
        <v/>
      </c>
      <c r="BX55" s="747" t="str">
        <f t="shared" si="34"/>
        <v/>
      </c>
      <c r="BY55" s="747" t="str">
        <f t="shared" ref="BY55:CE55" si="35">IF(BY51="","",IF(BY51="未就学時",VLOOKUP($D46,$L$60:$M$62,2,0),IF(BY51="小学校",VLOOKUP($E46,$L$65:$M$66,2,0),IF(BY51="中学校",VLOOKUP($F46,$L$69:$M$70,2,0),IF(BY51="高校",VLOOKUP($G46,$L$73:$M$74,2,0),IF(BY51="大学",VLOOKUP($H46,$L$77:$M$81,2,0),0))))))</f>
        <v/>
      </c>
      <c r="BZ55" s="747" t="str">
        <f t="shared" si="35"/>
        <v/>
      </c>
      <c r="CA55" s="747" t="str">
        <f t="shared" si="35"/>
        <v/>
      </c>
      <c r="CB55" s="747" t="str">
        <f t="shared" si="35"/>
        <v/>
      </c>
      <c r="CC55" s="747" t="str">
        <f t="shared" si="35"/>
        <v/>
      </c>
      <c r="CD55" s="747" t="str">
        <f t="shared" si="35"/>
        <v/>
      </c>
      <c r="CE55" s="747" t="str">
        <f t="shared" si="35"/>
        <v/>
      </c>
    </row>
    <row r="56" spans="1:83">
      <c r="A56" s="747"/>
      <c r="B56" s="725"/>
      <c r="C56" s="757" t="s">
        <v>784</v>
      </c>
      <c r="D56" s="758"/>
      <c r="E56" s="758"/>
      <c r="F56" s="759"/>
      <c r="G56" s="724">
        <f>(G54-G11)*D54+D55*G55</f>
        <v>1500</v>
      </c>
      <c r="H56" s="725"/>
      <c r="I56" s="725"/>
      <c r="J56" s="747"/>
      <c r="L56" s="760" t="s">
        <v>722</v>
      </c>
      <c r="M56" s="747" t="str">
        <f t="shared" ref="M56:AR56" si="36">IF(M52="","",IF(M52="未就学時",VLOOKUP($D47,$L$60:$M$62,2,0),IF(M52="小学校",VLOOKUP($E47,$L$65:$M$66,2,0),IF(M52="中学校",VLOOKUP($F47,$L$69:$M$70,2,0),IF(M52="高校",VLOOKUP($G47,$L$73:$M$74,2,0),IF(M52="大学",VLOOKUP($H47,$L$77:$M$81,2,0),0))))))</f>
        <v/>
      </c>
      <c r="N56" s="747" t="str">
        <f t="shared" si="36"/>
        <v/>
      </c>
      <c r="O56" s="747" t="str">
        <f t="shared" si="36"/>
        <v/>
      </c>
      <c r="P56" s="747" t="str">
        <f t="shared" si="36"/>
        <v/>
      </c>
      <c r="Q56" s="747" t="str">
        <f t="shared" si="36"/>
        <v/>
      </c>
      <c r="R56" s="747" t="str">
        <f t="shared" si="36"/>
        <v/>
      </c>
      <c r="S56" s="747" t="str">
        <f t="shared" si="36"/>
        <v/>
      </c>
      <c r="T56" s="747" t="str">
        <f t="shared" si="36"/>
        <v/>
      </c>
      <c r="U56" s="747" t="str">
        <f t="shared" si="36"/>
        <v/>
      </c>
      <c r="V56" s="747" t="str">
        <f t="shared" si="36"/>
        <v/>
      </c>
      <c r="W56" s="747" t="str">
        <f t="shared" si="36"/>
        <v/>
      </c>
      <c r="X56" s="747" t="str">
        <f t="shared" si="36"/>
        <v/>
      </c>
      <c r="Y56" s="747" t="str">
        <f t="shared" si="36"/>
        <v/>
      </c>
      <c r="Z56" s="747" t="str">
        <f t="shared" si="36"/>
        <v/>
      </c>
      <c r="AA56" s="747" t="str">
        <f t="shared" si="36"/>
        <v/>
      </c>
      <c r="AB56" s="747" t="str">
        <f t="shared" si="36"/>
        <v/>
      </c>
      <c r="AC56" s="747" t="str">
        <f t="shared" si="36"/>
        <v/>
      </c>
      <c r="AD56" s="747" t="str">
        <f t="shared" si="36"/>
        <v/>
      </c>
      <c r="AE56" s="747" t="str">
        <f t="shared" si="36"/>
        <v/>
      </c>
      <c r="AF56" s="747" t="str">
        <f t="shared" si="36"/>
        <v/>
      </c>
      <c r="AG56" s="747" t="str">
        <f t="shared" si="36"/>
        <v/>
      </c>
      <c r="AH56" s="747" t="str">
        <f t="shared" si="36"/>
        <v/>
      </c>
      <c r="AI56" s="747" t="str">
        <f t="shared" si="36"/>
        <v/>
      </c>
      <c r="AJ56" s="747" t="str">
        <f t="shared" si="36"/>
        <v/>
      </c>
      <c r="AK56" s="747" t="str">
        <f t="shared" si="36"/>
        <v/>
      </c>
      <c r="AL56" s="747" t="str">
        <f t="shared" si="36"/>
        <v/>
      </c>
      <c r="AM56" s="747" t="str">
        <f t="shared" si="36"/>
        <v/>
      </c>
      <c r="AN56" s="747" t="str">
        <f t="shared" si="36"/>
        <v/>
      </c>
      <c r="AO56" s="747" t="str">
        <f t="shared" si="36"/>
        <v/>
      </c>
      <c r="AP56" s="747" t="str">
        <f t="shared" si="36"/>
        <v/>
      </c>
      <c r="AQ56" s="747" t="str">
        <f t="shared" si="36"/>
        <v/>
      </c>
      <c r="AR56" s="747" t="str">
        <f t="shared" si="36"/>
        <v/>
      </c>
      <c r="AS56" s="747" t="str">
        <f t="shared" ref="AS56:BX56" si="37">IF(AS52="","",IF(AS52="未就学時",VLOOKUP($D47,$L$60:$M$62,2,0),IF(AS52="小学校",VLOOKUP($E47,$L$65:$M$66,2,0),IF(AS52="中学校",VLOOKUP($F47,$L$69:$M$70,2,0),IF(AS52="高校",VLOOKUP($G47,$L$73:$M$74,2,0),IF(AS52="大学",VLOOKUP($H47,$L$77:$M$81,2,0),0))))))</f>
        <v/>
      </c>
      <c r="AT56" s="747" t="str">
        <f t="shared" si="37"/>
        <v/>
      </c>
      <c r="AU56" s="747" t="str">
        <f t="shared" si="37"/>
        <v/>
      </c>
      <c r="AV56" s="747" t="str">
        <f t="shared" si="37"/>
        <v/>
      </c>
      <c r="AW56" s="747" t="str">
        <f t="shared" si="37"/>
        <v/>
      </c>
      <c r="AX56" s="747" t="str">
        <f t="shared" si="37"/>
        <v/>
      </c>
      <c r="AY56" s="747" t="str">
        <f t="shared" si="37"/>
        <v/>
      </c>
      <c r="AZ56" s="747" t="str">
        <f t="shared" si="37"/>
        <v/>
      </c>
      <c r="BA56" s="747" t="str">
        <f t="shared" si="37"/>
        <v/>
      </c>
      <c r="BB56" s="747" t="str">
        <f t="shared" si="37"/>
        <v/>
      </c>
      <c r="BC56" s="747" t="str">
        <f t="shared" si="37"/>
        <v/>
      </c>
      <c r="BD56" s="747" t="str">
        <f t="shared" si="37"/>
        <v/>
      </c>
      <c r="BE56" s="747" t="str">
        <f t="shared" si="37"/>
        <v/>
      </c>
      <c r="BF56" s="747" t="str">
        <f t="shared" si="37"/>
        <v/>
      </c>
      <c r="BG56" s="747" t="str">
        <f t="shared" si="37"/>
        <v/>
      </c>
      <c r="BH56" s="747" t="str">
        <f t="shared" si="37"/>
        <v/>
      </c>
      <c r="BI56" s="747" t="str">
        <f t="shared" si="37"/>
        <v/>
      </c>
      <c r="BJ56" s="747" t="str">
        <f t="shared" si="37"/>
        <v/>
      </c>
      <c r="BK56" s="747" t="str">
        <f t="shared" si="37"/>
        <v/>
      </c>
      <c r="BL56" s="747" t="str">
        <f t="shared" si="37"/>
        <v/>
      </c>
      <c r="BM56" s="747" t="str">
        <f t="shared" si="37"/>
        <v/>
      </c>
      <c r="BN56" s="747" t="str">
        <f t="shared" si="37"/>
        <v/>
      </c>
      <c r="BO56" s="747" t="str">
        <f t="shared" si="37"/>
        <v/>
      </c>
      <c r="BP56" s="747" t="str">
        <f t="shared" si="37"/>
        <v/>
      </c>
      <c r="BQ56" s="747" t="str">
        <f t="shared" si="37"/>
        <v/>
      </c>
      <c r="BR56" s="747" t="str">
        <f t="shared" si="37"/>
        <v/>
      </c>
      <c r="BS56" s="747" t="str">
        <f t="shared" si="37"/>
        <v/>
      </c>
      <c r="BT56" s="747" t="str">
        <f t="shared" si="37"/>
        <v/>
      </c>
      <c r="BU56" s="747" t="str">
        <f t="shared" si="37"/>
        <v/>
      </c>
      <c r="BV56" s="747" t="str">
        <f t="shared" si="37"/>
        <v/>
      </c>
      <c r="BW56" s="747" t="str">
        <f t="shared" si="37"/>
        <v/>
      </c>
      <c r="BX56" s="747" t="str">
        <f t="shared" si="37"/>
        <v/>
      </c>
      <c r="BY56" s="747" t="str">
        <f t="shared" ref="BY56:CE56" si="38">IF(BY52="","",IF(BY52="未就学時",VLOOKUP($D47,$L$60:$M$62,2,0),IF(BY52="小学校",VLOOKUP($E47,$L$65:$M$66,2,0),IF(BY52="中学校",VLOOKUP($F47,$L$69:$M$70,2,0),IF(BY52="高校",VLOOKUP($G47,$L$73:$M$74,2,0),IF(BY52="大学",VLOOKUP($H47,$L$77:$M$81,2,0),0))))))</f>
        <v/>
      </c>
      <c r="BZ56" s="747" t="str">
        <f t="shared" si="38"/>
        <v/>
      </c>
      <c r="CA56" s="747" t="str">
        <f t="shared" si="38"/>
        <v/>
      </c>
      <c r="CB56" s="747" t="str">
        <f t="shared" si="38"/>
        <v/>
      </c>
      <c r="CC56" s="747" t="str">
        <f t="shared" si="38"/>
        <v/>
      </c>
      <c r="CD56" s="747" t="str">
        <f t="shared" si="38"/>
        <v/>
      </c>
      <c r="CE56" s="747" t="str">
        <f t="shared" si="38"/>
        <v/>
      </c>
    </row>
    <row r="57" spans="1:83" ht="15.75">
      <c r="A57" s="747"/>
      <c r="B57" s="713" t="s">
        <v>796</v>
      </c>
      <c r="C57" s="714"/>
      <c r="D57" s="714"/>
      <c r="E57" s="714"/>
      <c r="F57" s="714"/>
      <c r="G57" s="714"/>
      <c r="H57" s="714"/>
      <c r="I57" s="714"/>
      <c r="J57" s="747"/>
      <c r="L57" s="760" t="s">
        <v>723</v>
      </c>
      <c r="M57" s="747" t="str">
        <f t="shared" ref="M57:AR57" si="39">IF(M53="","",IF(M53="未就学時",VLOOKUP($D48,$L$60:$M$62,2,0),IF(M53="小学校",VLOOKUP($E48,$L$65:$M$66,2,0),IF(M53="中学校",VLOOKUP($F48,$L$69:$M$70,2,0),IF(M53="高校",VLOOKUP($G48,$L$73:$M$74,2,0),IF(M53="大学",VLOOKUP($H48,$L$77:$M$81,2,0),0))))))</f>
        <v/>
      </c>
      <c r="N57" s="747" t="str">
        <f t="shared" si="39"/>
        <v/>
      </c>
      <c r="O57" s="747" t="str">
        <f t="shared" si="39"/>
        <v/>
      </c>
      <c r="P57" s="747" t="str">
        <f t="shared" si="39"/>
        <v/>
      </c>
      <c r="Q57" s="747" t="str">
        <f t="shared" si="39"/>
        <v/>
      </c>
      <c r="R57" s="747" t="str">
        <f t="shared" si="39"/>
        <v/>
      </c>
      <c r="S57" s="747" t="str">
        <f t="shared" si="39"/>
        <v/>
      </c>
      <c r="T57" s="747" t="str">
        <f t="shared" si="39"/>
        <v/>
      </c>
      <c r="U57" s="747" t="str">
        <f t="shared" si="39"/>
        <v/>
      </c>
      <c r="V57" s="747" t="str">
        <f t="shared" si="39"/>
        <v/>
      </c>
      <c r="W57" s="747" t="str">
        <f t="shared" si="39"/>
        <v/>
      </c>
      <c r="X57" s="747" t="str">
        <f t="shared" si="39"/>
        <v/>
      </c>
      <c r="Y57" s="747" t="str">
        <f t="shared" si="39"/>
        <v/>
      </c>
      <c r="Z57" s="747" t="str">
        <f t="shared" si="39"/>
        <v/>
      </c>
      <c r="AA57" s="747" t="str">
        <f t="shared" si="39"/>
        <v/>
      </c>
      <c r="AB57" s="747" t="str">
        <f t="shared" si="39"/>
        <v/>
      </c>
      <c r="AC57" s="747" t="str">
        <f t="shared" si="39"/>
        <v/>
      </c>
      <c r="AD57" s="747" t="str">
        <f t="shared" si="39"/>
        <v/>
      </c>
      <c r="AE57" s="747" t="str">
        <f t="shared" si="39"/>
        <v/>
      </c>
      <c r="AF57" s="747" t="str">
        <f t="shared" si="39"/>
        <v/>
      </c>
      <c r="AG57" s="747" t="str">
        <f t="shared" si="39"/>
        <v/>
      </c>
      <c r="AH57" s="747" t="str">
        <f t="shared" si="39"/>
        <v/>
      </c>
      <c r="AI57" s="747" t="str">
        <f t="shared" si="39"/>
        <v/>
      </c>
      <c r="AJ57" s="747" t="str">
        <f t="shared" si="39"/>
        <v/>
      </c>
      <c r="AK57" s="747" t="str">
        <f t="shared" si="39"/>
        <v/>
      </c>
      <c r="AL57" s="747" t="str">
        <f t="shared" si="39"/>
        <v/>
      </c>
      <c r="AM57" s="747" t="str">
        <f t="shared" si="39"/>
        <v/>
      </c>
      <c r="AN57" s="747" t="str">
        <f t="shared" si="39"/>
        <v/>
      </c>
      <c r="AO57" s="747" t="str">
        <f t="shared" si="39"/>
        <v/>
      </c>
      <c r="AP57" s="747" t="str">
        <f t="shared" si="39"/>
        <v/>
      </c>
      <c r="AQ57" s="747" t="str">
        <f t="shared" si="39"/>
        <v/>
      </c>
      <c r="AR57" s="747" t="str">
        <f t="shared" si="39"/>
        <v/>
      </c>
      <c r="AS57" s="747" t="str">
        <f t="shared" ref="AS57:BX57" si="40">IF(AS53="","",IF(AS53="未就学時",VLOOKUP($D48,$L$60:$M$62,2,0),IF(AS53="小学校",VLOOKUP($E48,$L$65:$M$66,2,0),IF(AS53="中学校",VLOOKUP($F48,$L$69:$M$70,2,0),IF(AS53="高校",VLOOKUP($G48,$L$73:$M$74,2,0),IF(AS53="大学",VLOOKUP($H48,$L$77:$M$81,2,0),0))))))</f>
        <v/>
      </c>
      <c r="AT57" s="747" t="str">
        <f t="shared" si="40"/>
        <v/>
      </c>
      <c r="AU57" s="747" t="str">
        <f t="shared" si="40"/>
        <v/>
      </c>
      <c r="AV57" s="747" t="str">
        <f t="shared" si="40"/>
        <v/>
      </c>
      <c r="AW57" s="747" t="str">
        <f t="shared" si="40"/>
        <v/>
      </c>
      <c r="AX57" s="747" t="str">
        <f t="shared" si="40"/>
        <v/>
      </c>
      <c r="AY57" s="747" t="str">
        <f t="shared" si="40"/>
        <v/>
      </c>
      <c r="AZ57" s="747" t="str">
        <f t="shared" si="40"/>
        <v/>
      </c>
      <c r="BA57" s="747" t="str">
        <f t="shared" si="40"/>
        <v/>
      </c>
      <c r="BB57" s="747" t="str">
        <f t="shared" si="40"/>
        <v/>
      </c>
      <c r="BC57" s="747" t="str">
        <f t="shared" si="40"/>
        <v/>
      </c>
      <c r="BD57" s="747" t="str">
        <f t="shared" si="40"/>
        <v/>
      </c>
      <c r="BE57" s="747" t="str">
        <f t="shared" si="40"/>
        <v/>
      </c>
      <c r="BF57" s="747" t="str">
        <f t="shared" si="40"/>
        <v/>
      </c>
      <c r="BG57" s="747" t="str">
        <f t="shared" si="40"/>
        <v/>
      </c>
      <c r="BH57" s="747" t="str">
        <f t="shared" si="40"/>
        <v/>
      </c>
      <c r="BI57" s="747" t="str">
        <f t="shared" si="40"/>
        <v/>
      </c>
      <c r="BJ57" s="747" t="str">
        <f t="shared" si="40"/>
        <v/>
      </c>
      <c r="BK57" s="747" t="str">
        <f t="shared" si="40"/>
        <v/>
      </c>
      <c r="BL57" s="747" t="str">
        <f t="shared" si="40"/>
        <v/>
      </c>
      <c r="BM57" s="747" t="str">
        <f t="shared" si="40"/>
        <v/>
      </c>
      <c r="BN57" s="747" t="str">
        <f t="shared" si="40"/>
        <v/>
      </c>
      <c r="BO57" s="747" t="str">
        <f t="shared" si="40"/>
        <v/>
      </c>
      <c r="BP57" s="747" t="str">
        <f t="shared" si="40"/>
        <v/>
      </c>
      <c r="BQ57" s="747" t="str">
        <f t="shared" si="40"/>
        <v/>
      </c>
      <c r="BR57" s="747" t="str">
        <f t="shared" si="40"/>
        <v/>
      </c>
      <c r="BS57" s="747" t="str">
        <f t="shared" si="40"/>
        <v/>
      </c>
      <c r="BT57" s="747" t="str">
        <f t="shared" si="40"/>
        <v/>
      </c>
      <c r="BU57" s="747" t="str">
        <f t="shared" si="40"/>
        <v/>
      </c>
      <c r="BV57" s="747" t="str">
        <f t="shared" si="40"/>
        <v/>
      </c>
      <c r="BW57" s="747" t="str">
        <f t="shared" si="40"/>
        <v/>
      </c>
      <c r="BX57" s="747" t="str">
        <f t="shared" si="40"/>
        <v/>
      </c>
      <c r="BY57" s="747" t="str">
        <f t="shared" ref="BY57:CE57" si="41">IF(BY53="","",IF(BY53="未就学時",VLOOKUP($D48,$L$60:$M$62,2,0),IF(BY53="小学校",VLOOKUP($E48,$L$65:$M$66,2,0),IF(BY53="中学校",VLOOKUP($F48,$L$69:$M$70,2,0),IF(BY53="高校",VLOOKUP($G48,$L$73:$M$74,2,0),IF(BY53="大学",VLOOKUP($H48,$L$77:$M$81,2,0),0))))))</f>
        <v/>
      </c>
      <c r="BZ57" s="747" t="str">
        <f t="shared" si="41"/>
        <v/>
      </c>
      <c r="CA57" s="747" t="str">
        <f t="shared" si="41"/>
        <v/>
      </c>
      <c r="CB57" s="747" t="str">
        <f t="shared" si="41"/>
        <v/>
      </c>
      <c r="CC57" s="747" t="str">
        <f t="shared" si="41"/>
        <v/>
      </c>
      <c r="CD57" s="747" t="str">
        <f t="shared" si="41"/>
        <v/>
      </c>
      <c r="CE57" s="747" t="str">
        <f t="shared" si="41"/>
        <v/>
      </c>
    </row>
    <row r="58" spans="1:83">
      <c r="A58" s="749"/>
      <c r="B58" s="750" t="s">
        <v>797</v>
      </c>
      <c r="C58" s="751"/>
      <c r="D58" s="751"/>
      <c r="E58" s="751"/>
      <c r="F58" s="752"/>
      <c r="G58" s="720">
        <v>100</v>
      </c>
      <c r="H58" s="719" t="s">
        <v>714</v>
      </c>
      <c r="I58" s="720" t="s">
        <v>798</v>
      </c>
      <c r="J58" s="753"/>
      <c r="M58" s="709">
        <f>SUM(M54:M57)</f>
        <v>60</v>
      </c>
      <c r="N58" s="709">
        <f t="shared" ref="N58:BY58" si="42">SUM(N54:N57)</f>
        <v>70</v>
      </c>
      <c r="O58" s="709">
        <f t="shared" si="42"/>
        <v>70</v>
      </c>
      <c r="P58" s="709">
        <f t="shared" si="42"/>
        <v>80</v>
      </c>
      <c r="Q58" s="709">
        <f t="shared" si="42"/>
        <v>80</v>
      </c>
      <c r="R58" s="709">
        <f t="shared" si="42"/>
        <v>80</v>
      </c>
      <c r="S58" s="709">
        <f t="shared" si="42"/>
        <v>80</v>
      </c>
      <c r="T58" s="709">
        <f t="shared" si="42"/>
        <v>95</v>
      </c>
      <c r="U58" s="709">
        <f t="shared" si="42"/>
        <v>95</v>
      </c>
      <c r="V58" s="709">
        <f t="shared" si="42"/>
        <v>110</v>
      </c>
      <c r="W58" s="709">
        <f t="shared" si="42"/>
        <v>165</v>
      </c>
      <c r="X58" s="709">
        <f t="shared" si="42"/>
        <v>165</v>
      </c>
      <c r="Y58" s="709">
        <f t="shared" si="42"/>
        <v>220</v>
      </c>
      <c r="Z58" s="709">
        <f t="shared" si="42"/>
        <v>215</v>
      </c>
      <c r="AA58" s="709">
        <f t="shared" si="42"/>
        <v>215</v>
      </c>
      <c r="AB58" s="709">
        <f t="shared" si="42"/>
        <v>210</v>
      </c>
      <c r="AC58" s="709">
        <f t="shared" si="42"/>
        <v>210</v>
      </c>
      <c r="AD58" s="709">
        <f t="shared" si="42"/>
        <v>105</v>
      </c>
      <c r="AE58" s="709">
        <f t="shared" si="42"/>
        <v>105</v>
      </c>
      <c r="AF58" s="709">
        <f t="shared" si="42"/>
        <v>0</v>
      </c>
      <c r="AG58" s="709">
        <f t="shared" si="42"/>
        <v>0</v>
      </c>
      <c r="AH58" s="709">
        <f t="shared" si="42"/>
        <v>0</v>
      </c>
      <c r="AI58" s="709">
        <f t="shared" si="42"/>
        <v>0</v>
      </c>
      <c r="AJ58" s="709">
        <f t="shared" si="42"/>
        <v>0</v>
      </c>
      <c r="AK58" s="709">
        <f t="shared" si="42"/>
        <v>0</v>
      </c>
      <c r="AL58" s="709">
        <f t="shared" si="42"/>
        <v>0</v>
      </c>
      <c r="AM58" s="709">
        <f t="shared" si="42"/>
        <v>0</v>
      </c>
      <c r="AN58" s="709">
        <f t="shared" si="42"/>
        <v>0</v>
      </c>
      <c r="AO58" s="709">
        <f t="shared" si="42"/>
        <v>0</v>
      </c>
      <c r="AP58" s="709">
        <f t="shared" si="42"/>
        <v>0</v>
      </c>
      <c r="AQ58" s="709">
        <f t="shared" si="42"/>
        <v>0</v>
      </c>
      <c r="AR58" s="709">
        <f t="shared" si="42"/>
        <v>0</v>
      </c>
      <c r="AS58" s="709">
        <f t="shared" si="42"/>
        <v>0</v>
      </c>
      <c r="AT58" s="709">
        <f t="shared" si="42"/>
        <v>0</v>
      </c>
      <c r="AU58" s="709">
        <f t="shared" si="42"/>
        <v>0</v>
      </c>
      <c r="AV58" s="709">
        <f t="shared" si="42"/>
        <v>0</v>
      </c>
      <c r="AW58" s="709">
        <f t="shared" si="42"/>
        <v>0</v>
      </c>
      <c r="AX58" s="709">
        <f t="shared" si="42"/>
        <v>0</v>
      </c>
      <c r="AY58" s="709">
        <f t="shared" si="42"/>
        <v>0</v>
      </c>
      <c r="AZ58" s="709">
        <f t="shared" si="42"/>
        <v>0</v>
      </c>
      <c r="BA58" s="709">
        <f t="shared" si="42"/>
        <v>0</v>
      </c>
      <c r="BB58" s="709">
        <f t="shared" si="42"/>
        <v>0</v>
      </c>
      <c r="BC58" s="709">
        <f t="shared" si="42"/>
        <v>0</v>
      </c>
      <c r="BD58" s="709">
        <f t="shared" si="42"/>
        <v>0</v>
      </c>
      <c r="BE58" s="709">
        <f t="shared" si="42"/>
        <v>0</v>
      </c>
      <c r="BF58" s="709">
        <f t="shared" si="42"/>
        <v>0</v>
      </c>
      <c r="BG58" s="709">
        <f t="shared" si="42"/>
        <v>0</v>
      </c>
      <c r="BH58" s="709">
        <f t="shared" si="42"/>
        <v>0</v>
      </c>
      <c r="BI58" s="709">
        <f t="shared" si="42"/>
        <v>0</v>
      </c>
      <c r="BJ58" s="709">
        <f t="shared" si="42"/>
        <v>0</v>
      </c>
      <c r="BK58" s="709">
        <f t="shared" si="42"/>
        <v>0</v>
      </c>
      <c r="BL58" s="709">
        <f t="shared" si="42"/>
        <v>0</v>
      </c>
      <c r="BM58" s="709">
        <f t="shared" si="42"/>
        <v>0</v>
      </c>
      <c r="BN58" s="709">
        <f t="shared" si="42"/>
        <v>0</v>
      </c>
      <c r="BO58" s="709">
        <f t="shared" si="42"/>
        <v>0</v>
      </c>
      <c r="BP58" s="709">
        <f t="shared" si="42"/>
        <v>0</v>
      </c>
      <c r="BQ58" s="709">
        <f t="shared" si="42"/>
        <v>0</v>
      </c>
      <c r="BR58" s="709">
        <f t="shared" si="42"/>
        <v>0</v>
      </c>
      <c r="BS58" s="709">
        <f t="shared" si="42"/>
        <v>0</v>
      </c>
      <c r="BT58" s="709">
        <f t="shared" si="42"/>
        <v>0</v>
      </c>
      <c r="BU58" s="709">
        <f t="shared" si="42"/>
        <v>0</v>
      </c>
      <c r="BV58" s="709">
        <f t="shared" si="42"/>
        <v>0</v>
      </c>
      <c r="BW58" s="709">
        <f t="shared" si="42"/>
        <v>0</v>
      </c>
      <c r="BX58" s="709">
        <f t="shared" si="42"/>
        <v>0</v>
      </c>
      <c r="BY58" s="709">
        <f t="shared" si="42"/>
        <v>0</v>
      </c>
      <c r="BZ58" s="709">
        <f t="shared" ref="BZ58:CE58" si="43">SUM(BZ54:BZ57)</f>
        <v>0</v>
      </c>
      <c r="CA58" s="709">
        <f t="shared" si="43"/>
        <v>0</v>
      </c>
      <c r="CB58" s="709">
        <f t="shared" si="43"/>
        <v>0</v>
      </c>
      <c r="CC58" s="709">
        <f t="shared" si="43"/>
        <v>0</v>
      </c>
      <c r="CD58" s="709">
        <f t="shared" si="43"/>
        <v>0</v>
      </c>
      <c r="CE58" s="709">
        <f t="shared" si="43"/>
        <v>0</v>
      </c>
    </row>
    <row r="59" spans="1:83">
      <c r="A59" s="749"/>
      <c r="B59" s="750" t="s">
        <v>799</v>
      </c>
      <c r="C59" s="751"/>
      <c r="D59" s="751"/>
      <c r="E59" s="751"/>
      <c r="F59" s="752"/>
      <c r="G59" s="720"/>
      <c r="H59" s="719" t="s">
        <v>714</v>
      </c>
      <c r="I59" s="720"/>
      <c r="J59" s="753"/>
      <c r="L59" s="709" t="s">
        <v>800</v>
      </c>
    </row>
    <row r="60" spans="1:83">
      <c r="A60" s="749"/>
      <c r="B60" s="750" t="s">
        <v>801</v>
      </c>
      <c r="C60" s="751"/>
      <c r="D60" s="751"/>
      <c r="E60" s="751"/>
      <c r="F60" s="752"/>
      <c r="G60" s="720"/>
      <c r="H60" s="719" t="s">
        <v>714</v>
      </c>
      <c r="I60" s="720"/>
      <c r="J60" s="753"/>
      <c r="L60" s="709" t="s">
        <v>778</v>
      </c>
      <c r="M60" s="709">
        <v>30</v>
      </c>
    </row>
    <row r="61" spans="1:83">
      <c r="A61" s="747"/>
      <c r="B61" s="725"/>
      <c r="C61" s="757" t="s">
        <v>784</v>
      </c>
      <c r="D61" s="758"/>
      <c r="E61" s="758"/>
      <c r="F61" s="759"/>
      <c r="G61" s="725">
        <f>SUM(G58:G60)</f>
        <v>100</v>
      </c>
      <c r="H61" s="725"/>
      <c r="I61" s="725"/>
      <c r="J61" s="747"/>
      <c r="L61" s="709" t="s">
        <v>802</v>
      </c>
      <c r="M61" s="709">
        <v>35</v>
      </c>
    </row>
    <row r="62" spans="1:83">
      <c r="A62" s="747"/>
      <c r="J62" s="747"/>
      <c r="L62" s="709" t="s">
        <v>803</v>
      </c>
      <c r="M62" s="709">
        <v>20</v>
      </c>
    </row>
    <row r="63" spans="1:83" ht="18.75" customHeight="1">
      <c r="A63" s="747"/>
      <c r="B63" s="761" t="s">
        <v>804</v>
      </c>
      <c r="C63" s="762"/>
      <c r="D63" s="762"/>
      <c r="E63" s="762"/>
      <c r="F63" s="763"/>
      <c r="G63" s="764">
        <f>SUM(G36,G42,G49,G52,G56,G61)</f>
        <v>20706</v>
      </c>
      <c r="H63" s="747" t="s">
        <v>758</v>
      </c>
      <c r="I63" s="747"/>
      <c r="J63" s="747"/>
    </row>
    <row r="64" spans="1:83">
      <c r="L64" s="709" t="s">
        <v>773</v>
      </c>
    </row>
    <row r="65" spans="1:14" ht="18.75" customHeight="1">
      <c r="A65" s="765" t="s">
        <v>805</v>
      </c>
      <c r="B65" s="766"/>
      <c r="C65" s="766"/>
      <c r="D65" s="766"/>
      <c r="E65" s="766"/>
      <c r="F65" s="767"/>
      <c r="G65" s="768">
        <f>IF(G63-G28&lt;0,0,ROUND(G63-G28,0))</f>
        <v>6010</v>
      </c>
      <c r="H65" s="769" t="s">
        <v>758</v>
      </c>
      <c r="I65" s="769"/>
      <c r="J65" s="770"/>
      <c r="L65" s="709" t="s">
        <v>779</v>
      </c>
      <c r="M65" s="709">
        <v>40</v>
      </c>
    </row>
    <row r="66" spans="1:14" ht="18.75" customHeight="1">
      <c r="A66" s="771" t="str">
        <f>IF(G65=0,"夫の死亡保険は不要です","夫の死亡保険は"&amp;G65&amp;"万円必要です")</f>
        <v>夫の死亡保険は6010万円必要です</v>
      </c>
      <c r="B66" s="772"/>
      <c r="C66" s="772"/>
      <c r="D66" s="772"/>
      <c r="E66" s="772"/>
      <c r="F66" s="772"/>
      <c r="G66" s="772"/>
      <c r="H66" s="772"/>
      <c r="I66" s="772"/>
      <c r="J66" s="773"/>
      <c r="L66" s="709" t="s">
        <v>806</v>
      </c>
      <c r="M66" s="709">
        <v>170</v>
      </c>
    </row>
    <row r="68" spans="1:14">
      <c r="L68" s="709" t="s">
        <v>774</v>
      </c>
    </row>
    <row r="69" spans="1:14">
      <c r="L69" s="709" t="s">
        <v>780</v>
      </c>
      <c r="M69" s="709">
        <v>55</v>
      </c>
    </row>
    <row r="70" spans="1:14">
      <c r="L70" s="709" t="s">
        <v>807</v>
      </c>
      <c r="M70" s="709">
        <v>145</v>
      </c>
    </row>
    <row r="72" spans="1:14">
      <c r="L72" s="709" t="s">
        <v>775</v>
      </c>
    </row>
    <row r="73" spans="1:14">
      <c r="L73" s="709" t="s">
        <v>808</v>
      </c>
      <c r="M73" s="709">
        <v>55</v>
      </c>
    </row>
    <row r="74" spans="1:14">
      <c r="L74" s="709" t="s">
        <v>781</v>
      </c>
      <c r="M74" s="709">
        <v>110</v>
      </c>
    </row>
    <row r="76" spans="1:14">
      <c r="L76" s="709" t="s">
        <v>776</v>
      </c>
    </row>
    <row r="77" spans="1:14">
      <c r="L77" s="709" t="s">
        <v>809</v>
      </c>
      <c r="M77" s="709">
        <v>65</v>
      </c>
    </row>
    <row r="78" spans="1:14">
      <c r="L78" s="709" t="s">
        <v>782</v>
      </c>
      <c r="M78" s="709">
        <v>105</v>
      </c>
    </row>
    <row r="79" spans="1:14">
      <c r="L79" s="709" t="s">
        <v>810</v>
      </c>
      <c r="M79" s="709">
        <v>140</v>
      </c>
    </row>
    <row r="80" spans="1:14">
      <c r="L80" s="709" t="s">
        <v>811</v>
      </c>
      <c r="M80" s="709">
        <v>270</v>
      </c>
      <c r="N80" s="709" t="s">
        <v>812</v>
      </c>
    </row>
    <row r="81" spans="12:14">
      <c r="L81" s="709" t="s">
        <v>813</v>
      </c>
      <c r="M81" s="709">
        <v>600</v>
      </c>
      <c r="N81" s="709" t="s">
        <v>814</v>
      </c>
    </row>
  </sheetData>
  <sheetProtection algorithmName="SHA-512" hashValue="b65LgCwiVgCGaXYrHlGW9wxaOx6m8Qd0PDr8IcdZh2zriFzdDCwUAnaL9piyWAlkQNgxSyCBZeFihb6YwQbfMg==" saltValue="5Qso00MxWKc2qaRLTNkznQ==" spinCount="100000" sheet="1" objects="1" scenarios="1"/>
  <mergeCells count="49">
    <mergeCell ref="Y9:Z9"/>
    <mergeCell ref="B4:I4"/>
    <mergeCell ref="B6:F6"/>
    <mergeCell ref="B7:F7"/>
    <mergeCell ref="B8:F8"/>
    <mergeCell ref="B9:F9"/>
    <mergeCell ref="M9:N9"/>
    <mergeCell ref="O9:P9"/>
    <mergeCell ref="Q9:R9"/>
    <mergeCell ref="S9:T9"/>
    <mergeCell ref="U9:V9"/>
    <mergeCell ref="W9:X9"/>
    <mergeCell ref="B26:F26"/>
    <mergeCell ref="Y10:Z10"/>
    <mergeCell ref="B11:F11"/>
    <mergeCell ref="B12:F12"/>
    <mergeCell ref="B13:F13"/>
    <mergeCell ref="B14:F14"/>
    <mergeCell ref="B15:F15"/>
    <mergeCell ref="M10:N10"/>
    <mergeCell ref="O10:P10"/>
    <mergeCell ref="Q10:R10"/>
    <mergeCell ref="S10:T10"/>
    <mergeCell ref="U10:V10"/>
    <mergeCell ref="W10:X10"/>
    <mergeCell ref="B16:F16"/>
    <mergeCell ref="B18:F18"/>
    <mergeCell ref="B19:F19"/>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A66:J66"/>
    <mergeCell ref="B58:F58"/>
    <mergeCell ref="B59:F59"/>
    <mergeCell ref="B60:F60"/>
    <mergeCell ref="C61:F61"/>
    <mergeCell ref="B63:F63"/>
    <mergeCell ref="A65:F65"/>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F4" sqref="F4"/>
    </sheetView>
  </sheetViews>
  <sheetFormatPr defaultRowHeight="15" customHeight="1"/>
  <cols>
    <col min="1" max="1" width="0.75" style="198" customWidth="1"/>
    <col min="2" max="2" width="6.375" style="199" customWidth="1"/>
    <col min="3" max="16384" width="9" style="198"/>
  </cols>
  <sheetData>
    <row r="1" spans="2:10" ht="15" customHeight="1">
      <c r="B1" s="263" t="s">
        <v>625</v>
      </c>
      <c r="D1" s="263"/>
    </row>
    <row r="2" spans="2:10" ht="15" customHeight="1">
      <c r="B2" s="151" t="s">
        <v>680</v>
      </c>
      <c r="D2" s="151"/>
    </row>
    <row r="3" spans="2:10" ht="15" customHeight="1">
      <c r="B3" s="151" t="s">
        <v>681</v>
      </c>
      <c r="D3" s="151"/>
    </row>
    <row r="4" spans="2:10" ht="15" customHeight="1">
      <c r="E4" s="400" t="s">
        <v>682</v>
      </c>
      <c r="F4" s="399">
        <v>100</v>
      </c>
      <c r="G4" s="198" t="s">
        <v>678</v>
      </c>
      <c r="H4" s="401"/>
      <c r="I4" s="198" t="s">
        <v>683</v>
      </c>
    </row>
    <row r="5" spans="2:10" ht="15" customHeight="1">
      <c r="E5" s="400" t="s">
        <v>685</v>
      </c>
      <c r="F5" s="399">
        <v>65</v>
      </c>
      <c r="G5" s="198" t="s">
        <v>684</v>
      </c>
      <c r="H5" s="402"/>
      <c r="I5" s="198" t="s">
        <v>686</v>
      </c>
    </row>
    <row r="7" spans="2:10" ht="30" customHeight="1">
      <c r="C7" s="200" t="s">
        <v>40</v>
      </c>
      <c r="D7" s="200" t="s">
        <v>677</v>
      </c>
      <c r="E7" s="403" t="s">
        <v>624</v>
      </c>
      <c r="F7" s="202" t="s">
        <v>355</v>
      </c>
      <c r="G7" s="200" t="s">
        <v>356</v>
      </c>
      <c r="H7" s="201" t="s">
        <v>357</v>
      </c>
      <c r="I7" s="201" t="s">
        <v>623</v>
      </c>
      <c r="J7" s="201" t="s">
        <v>358</v>
      </c>
    </row>
    <row r="8" spans="2:10" ht="15" customHeight="1">
      <c r="B8" s="199" t="s">
        <v>679</v>
      </c>
      <c r="C8" s="200">
        <f ca="1">YEAR(TODAY())</f>
        <v>2024</v>
      </c>
      <c r="D8" s="395">
        <v>35</v>
      </c>
      <c r="E8" s="396">
        <v>0.05</v>
      </c>
      <c r="F8" s="397">
        <v>36</v>
      </c>
      <c r="G8" s="275">
        <f>F4+F8</f>
        <v>136</v>
      </c>
      <c r="H8" s="398">
        <v>2E-3</v>
      </c>
      <c r="I8" s="275">
        <f>(F4+F8)*(1+E8-H8)</f>
        <v>142.52800000000002</v>
      </c>
      <c r="J8" s="404">
        <f>(I8-G8)/G8</f>
        <v>4.8000000000000147E-2</v>
      </c>
    </row>
    <row r="9" spans="2:10" ht="15" customHeight="1">
      <c r="B9" s="199" t="s">
        <v>627</v>
      </c>
      <c r="C9" s="200">
        <f ca="1">C8+1</f>
        <v>2025</v>
      </c>
      <c r="D9" s="200">
        <f>D8+1</f>
        <v>36</v>
      </c>
      <c r="E9" s="392">
        <f>E$8</f>
        <v>0.05</v>
      </c>
      <c r="F9" s="393">
        <f>IF(D9&gt;F$5,0,F$8)</f>
        <v>36</v>
      </c>
      <c r="G9" s="275">
        <f>G8+F9</f>
        <v>172</v>
      </c>
      <c r="H9" s="394">
        <f>H$8</f>
        <v>2E-3</v>
      </c>
      <c r="I9" s="275">
        <f>I8*(1+E9-H9)+F9</f>
        <v>185.36934400000004</v>
      </c>
      <c r="J9" s="404">
        <f t="shared" ref="J9:J58" si="0">(I9-G9)/G9</f>
        <v>7.772874418604675E-2</v>
      </c>
    </row>
    <row r="10" spans="2:10" ht="15" customHeight="1">
      <c r="B10" s="199" t="s">
        <v>628</v>
      </c>
      <c r="C10" s="200">
        <f t="shared" ref="C10:C43" ca="1" si="1">C9+1</f>
        <v>2026</v>
      </c>
      <c r="D10" s="200">
        <f t="shared" ref="D10:D43" si="2">D9+1</f>
        <v>37</v>
      </c>
      <c r="E10" s="392">
        <f t="shared" ref="E10:E58" si="3">E$8</f>
        <v>0.05</v>
      </c>
      <c r="F10" s="393">
        <f t="shared" ref="F10:F58" si="4">IF(D10&gt;F$5,0,F$8)</f>
        <v>36</v>
      </c>
      <c r="G10" s="275">
        <f t="shared" ref="G10:G43" si="5">G9+F10</f>
        <v>208</v>
      </c>
      <c r="H10" s="394">
        <f t="shared" ref="H10:H58" si="6">H$8</f>
        <v>2E-3</v>
      </c>
      <c r="I10" s="275">
        <f>I9*(1+E10-H10)+F10</f>
        <v>230.26707251200006</v>
      </c>
      <c r="J10" s="404">
        <f t="shared" si="0"/>
        <v>0.1070532332307695</v>
      </c>
    </row>
    <row r="11" spans="2:10" ht="15" customHeight="1">
      <c r="B11" s="199" t="s">
        <v>629</v>
      </c>
      <c r="C11" s="200">
        <f t="shared" ca="1" si="1"/>
        <v>2027</v>
      </c>
      <c r="D11" s="200">
        <f t="shared" si="2"/>
        <v>38</v>
      </c>
      <c r="E11" s="392">
        <f t="shared" si="3"/>
        <v>0.05</v>
      </c>
      <c r="F11" s="393">
        <f t="shared" si="4"/>
        <v>36</v>
      </c>
      <c r="G11" s="275">
        <f t="shared" si="5"/>
        <v>244</v>
      </c>
      <c r="H11" s="394">
        <f t="shared" si="6"/>
        <v>2E-3</v>
      </c>
      <c r="I11" s="275">
        <f>I10*(1+E11-H11)+F11</f>
        <v>277.31989199257606</v>
      </c>
      <c r="J11" s="404">
        <f t="shared" si="0"/>
        <v>0.13655693439580352</v>
      </c>
    </row>
    <row r="12" spans="2:10" ht="15" customHeight="1">
      <c r="B12" s="199" t="s">
        <v>630</v>
      </c>
      <c r="C12" s="200">
        <f t="shared" ca="1" si="1"/>
        <v>2028</v>
      </c>
      <c r="D12" s="200">
        <f t="shared" si="2"/>
        <v>39</v>
      </c>
      <c r="E12" s="392">
        <f t="shared" si="3"/>
        <v>0.05</v>
      </c>
      <c r="F12" s="393">
        <f>IF(D12&gt;F$5,0,F$8)</f>
        <v>36</v>
      </c>
      <c r="G12" s="275">
        <f t="shared" si="5"/>
        <v>280</v>
      </c>
      <c r="H12" s="394">
        <f t="shared" si="6"/>
        <v>2E-3</v>
      </c>
      <c r="I12" s="275">
        <f>I11*(1+E12-H12)+F12</f>
        <v>326.63124680821971</v>
      </c>
      <c r="J12" s="404">
        <f t="shared" si="0"/>
        <v>0.16654016717221326</v>
      </c>
    </row>
    <row r="13" spans="2:10" ht="15" customHeight="1">
      <c r="B13" s="199" t="s">
        <v>631</v>
      </c>
      <c r="C13" s="200">
        <f t="shared" ca="1" si="1"/>
        <v>2029</v>
      </c>
      <c r="D13" s="200">
        <f t="shared" si="2"/>
        <v>40</v>
      </c>
      <c r="E13" s="392">
        <f t="shared" si="3"/>
        <v>0.05</v>
      </c>
      <c r="F13" s="393">
        <f t="shared" si="4"/>
        <v>36</v>
      </c>
      <c r="G13" s="275">
        <f t="shared" si="5"/>
        <v>316</v>
      </c>
      <c r="H13" s="394">
        <f t="shared" si="6"/>
        <v>2E-3</v>
      </c>
      <c r="I13" s="275">
        <f>I12*(1+E13-H13)+F13</f>
        <v>378.30954665501429</v>
      </c>
      <c r="J13" s="404">
        <f t="shared" si="0"/>
        <v>0.19718210966776673</v>
      </c>
    </row>
    <row r="14" spans="2:10" ht="15" customHeight="1">
      <c r="B14" s="199" t="s">
        <v>632</v>
      </c>
      <c r="C14" s="200">
        <f t="shared" ca="1" si="1"/>
        <v>2030</v>
      </c>
      <c r="D14" s="200">
        <f t="shared" si="2"/>
        <v>41</v>
      </c>
      <c r="E14" s="392">
        <f t="shared" si="3"/>
        <v>0.05</v>
      </c>
      <c r="F14" s="393">
        <f t="shared" si="4"/>
        <v>36</v>
      </c>
      <c r="G14" s="275">
        <f t="shared" si="5"/>
        <v>352</v>
      </c>
      <c r="H14" s="394">
        <f t="shared" si="6"/>
        <v>2E-3</v>
      </c>
      <c r="I14" s="275">
        <f t="shared" ref="I14:I43" si="7">I13*(1+E14-H14)+F14</f>
        <v>432.46840489445498</v>
      </c>
      <c r="J14" s="404">
        <f t="shared" si="0"/>
        <v>0.22860342299561073</v>
      </c>
    </row>
    <row r="15" spans="2:10" ht="15" customHeight="1">
      <c r="B15" s="199" t="s">
        <v>633</v>
      </c>
      <c r="C15" s="200">
        <f t="shared" ca="1" si="1"/>
        <v>2031</v>
      </c>
      <c r="D15" s="200">
        <f t="shared" si="2"/>
        <v>42</v>
      </c>
      <c r="E15" s="392">
        <f t="shared" si="3"/>
        <v>0.05</v>
      </c>
      <c r="F15" s="393">
        <f t="shared" si="4"/>
        <v>36</v>
      </c>
      <c r="G15" s="275">
        <f t="shared" si="5"/>
        <v>388</v>
      </c>
      <c r="H15" s="394">
        <f t="shared" si="6"/>
        <v>2E-3</v>
      </c>
      <c r="I15" s="275">
        <f t="shared" si="7"/>
        <v>489.22688832938883</v>
      </c>
      <c r="J15" s="404">
        <f t="shared" si="0"/>
        <v>0.26089404208605366</v>
      </c>
    </row>
    <row r="16" spans="2:10" ht="15" customHeight="1">
      <c r="B16" s="199" t="s">
        <v>634</v>
      </c>
      <c r="C16" s="200">
        <f t="shared" ca="1" si="1"/>
        <v>2032</v>
      </c>
      <c r="D16" s="200">
        <f t="shared" si="2"/>
        <v>43</v>
      </c>
      <c r="E16" s="392">
        <f t="shared" si="3"/>
        <v>0.05</v>
      </c>
      <c r="F16" s="393">
        <f t="shared" si="4"/>
        <v>36</v>
      </c>
      <c r="G16" s="275">
        <f t="shared" si="5"/>
        <v>424</v>
      </c>
      <c r="H16" s="394">
        <f t="shared" si="6"/>
        <v>2E-3</v>
      </c>
      <c r="I16" s="275">
        <f t="shared" si="7"/>
        <v>548.70977896919953</v>
      </c>
      <c r="J16" s="404">
        <f t="shared" si="0"/>
        <v>0.29412683719150834</v>
      </c>
    </row>
    <row r="17" spans="2:10" ht="15" customHeight="1">
      <c r="B17" s="199" t="s">
        <v>635</v>
      </c>
      <c r="C17" s="200">
        <f t="shared" ca="1" si="1"/>
        <v>2033</v>
      </c>
      <c r="D17" s="200">
        <f t="shared" si="2"/>
        <v>44</v>
      </c>
      <c r="E17" s="392">
        <f t="shared" si="3"/>
        <v>0.05</v>
      </c>
      <c r="F17" s="393">
        <f t="shared" si="4"/>
        <v>36</v>
      </c>
      <c r="G17" s="275">
        <f t="shared" si="5"/>
        <v>460</v>
      </c>
      <c r="H17" s="394">
        <f t="shared" si="6"/>
        <v>2E-3</v>
      </c>
      <c r="I17" s="275">
        <f t="shared" si="7"/>
        <v>611.04784835972112</v>
      </c>
      <c r="J17" s="404">
        <f t="shared" si="0"/>
        <v>0.32836488773852418</v>
      </c>
    </row>
    <row r="18" spans="2:10" ht="15" customHeight="1">
      <c r="B18" s="199" t="s">
        <v>636</v>
      </c>
      <c r="C18" s="200">
        <f t="shared" ca="1" si="1"/>
        <v>2034</v>
      </c>
      <c r="D18" s="200">
        <f t="shared" si="2"/>
        <v>45</v>
      </c>
      <c r="E18" s="392">
        <f t="shared" si="3"/>
        <v>0.05</v>
      </c>
      <c r="F18" s="393">
        <f t="shared" si="4"/>
        <v>36</v>
      </c>
      <c r="G18" s="275">
        <f t="shared" si="5"/>
        <v>496</v>
      </c>
      <c r="H18" s="394">
        <f t="shared" si="6"/>
        <v>2E-3</v>
      </c>
      <c r="I18" s="275">
        <f t="shared" si="7"/>
        <v>676.37814508098779</v>
      </c>
      <c r="J18" s="404">
        <f t="shared" si="0"/>
        <v>0.36366561508263667</v>
      </c>
    </row>
    <row r="19" spans="2:10" ht="15" customHeight="1">
      <c r="B19" s="199" t="s">
        <v>637</v>
      </c>
      <c r="C19" s="200">
        <f t="shared" ca="1" si="1"/>
        <v>2035</v>
      </c>
      <c r="D19" s="200">
        <f t="shared" si="2"/>
        <v>46</v>
      </c>
      <c r="E19" s="392">
        <f t="shared" si="3"/>
        <v>0.05</v>
      </c>
      <c r="F19" s="393">
        <f t="shared" si="4"/>
        <v>36</v>
      </c>
      <c r="G19" s="275">
        <f t="shared" si="5"/>
        <v>532</v>
      </c>
      <c r="H19" s="394">
        <f t="shared" si="6"/>
        <v>2E-3</v>
      </c>
      <c r="I19" s="275">
        <f t="shared" si="7"/>
        <v>744.84429604487525</v>
      </c>
      <c r="J19" s="404">
        <f t="shared" si="0"/>
        <v>0.40008326324224669</v>
      </c>
    </row>
    <row r="20" spans="2:10" ht="15" customHeight="1">
      <c r="B20" s="199" t="s">
        <v>638</v>
      </c>
      <c r="C20" s="200">
        <f t="shared" ca="1" si="1"/>
        <v>2036</v>
      </c>
      <c r="D20" s="200">
        <f t="shared" si="2"/>
        <v>47</v>
      </c>
      <c r="E20" s="392">
        <f t="shared" si="3"/>
        <v>0.05</v>
      </c>
      <c r="F20" s="393">
        <f t="shared" si="4"/>
        <v>36</v>
      </c>
      <c r="G20" s="275">
        <f t="shared" si="5"/>
        <v>568</v>
      </c>
      <c r="H20" s="394">
        <f t="shared" si="6"/>
        <v>2E-3</v>
      </c>
      <c r="I20" s="275">
        <f t="shared" si="7"/>
        <v>816.59682225502934</v>
      </c>
      <c r="J20" s="404">
        <f t="shared" si="0"/>
        <v>0.43767046171660096</v>
      </c>
    </row>
    <row r="21" spans="2:10" ht="15" customHeight="1">
      <c r="B21" s="199" t="s">
        <v>639</v>
      </c>
      <c r="C21" s="200">
        <f t="shared" ca="1" si="1"/>
        <v>2037</v>
      </c>
      <c r="D21" s="200">
        <f t="shared" si="2"/>
        <v>48</v>
      </c>
      <c r="E21" s="392">
        <f t="shared" si="3"/>
        <v>0.05</v>
      </c>
      <c r="F21" s="393">
        <f t="shared" si="4"/>
        <v>36</v>
      </c>
      <c r="G21" s="275">
        <f t="shared" si="5"/>
        <v>604</v>
      </c>
      <c r="H21" s="394">
        <f t="shared" si="6"/>
        <v>2E-3</v>
      </c>
      <c r="I21" s="275">
        <f t="shared" si="7"/>
        <v>891.79346972327073</v>
      </c>
      <c r="J21" s="404">
        <f t="shared" si="0"/>
        <v>0.47647925450872636</v>
      </c>
    </row>
    <row r="22" spans="2:10" ht="15" customHeight="1">
      <c r="B22" s="199" t="s">
        <v>640</v>
      </c>
      <c r="C22" s="200">
        <f t="shared" ca="1" si="1"/>
        <v>2038</v>
      </c>
      <c r="D22" s="200">
        <f t="shared" si="2"/>
        <v>49</v>
      </c>
      <c r="E22" s="392">
        <f t="shared" si="3"/>
        <v>0.05</v>
      </c>
      <c r="F22" s="393">
        <f t="shared" si="4"/>
        <v>36</v>
      </c>
      <c r="G22" s="275">
        <f t="shared" si="5"/>
        <v>640</v>
      </c>
      <c r="H22" s="394">
        <f t="shared" si="6"/>
        <v>2E-3</v>
      </c>
      <c r="I22" s="275">
        <f t="shared" si="7"/>
        <v>970.59955626998772</v>
      </c>
      <c r="J22" s="404">
        <f t="shared" si="0"/>
        <v>0.51656180667185581</v>
      </c>
    </row>
    <row r="23" spans="2:10" ht="15" customHeight="1">
      <c r="B23" s="199" t="s">
        <v>641</v>
      </c>
      <c r="C23" s="200">
        <f t="shared" ca="1" si="1"/>
        <v>2039</v>
      </c>
      <c r="D23" s="200">
        <f t="shared" si="2"/>
        <v>50</v>
      </c>
      <c r="E23" s="392">
        <f t="shared" si="3"/>
        <v>0.05</v>
      </c>
      <c r="F23" s="393">
        <f t="shared" si="4"/>
        <v>36</v>
      </c>
      <c r="G23" s="275">
        <f t="shared" si="5"/>
        <v>676</v>
      </c>
      <c r="H23" s="394">
        <f t="shared" si="6"/>
        <v>2E-3</v>
      </c>
      <c r="I23" s="275">
        <f t="shared" si="7"/>
        <v>1053.1883349709472</v>
      </c>
      <c r="J23" s="404">
        <f t="shared" si="0"/>
        <v>0.55797090972033603</v>
      </c>
    </row>
    <row r="24" spans="2:10" ht="15" customHeight="1">
      <c r="B24" s="199" t="s">
        <v>642</v>
      </c>
      <c r="C24" s="200">
        <f t="shared" ca="1" si="1"/>
        <v>2040</v>
      </c>
      <c r="D24" s="200">
        <f t="shared" si="2"/>
        <v>51</v>
      </c>
      <c r="E24" s="392">
        <f t="shared" si="3"/>
        <v>0.05</v>
      </c>
      <c r="F24" s="393">
        <f t="shared" si="4"/>
        <v>36</v>
      </c>
      <c r="G24" s="275">
        <f t="shared" si="5"/>
        <v>712</v>
      </c>
      <c r="H24" s="394">
        <f t="shared" si="6"/>
        <v>2E-3</v>
      </c>
      <c r="I24" s="275">
        <f t="shared" si="7"/>
        <v>1139.7413750495527</v>
      </c>
      <c r="J24" s="404">
        <f t="shared" si="0"/>
        <v>0.60076035821566398</v>
      </c>
    </row>
    <row r="25" spans="2:10" ht="15" customHeight="1">
      <c r="B25" s="199" t="s">
        <v>643</v>
      </c>
      <c r="C25" s="200">
        <f t="shared" ca="1" si="1"/>
        <v>2041</v>
      </c>
      <c r="D25" s="200">
        <f t="shared" si="2"/>
        <v>52</v>
      </c>
      <c r="E25" s="392">
        <f t="shared" si="3"/>
        <v>0.05</v>
      </c>
      <c r="F25" s="393">
        <f t="shared" si="4"/>
        <v>36</v>
      </c>
      <c r="G25" s="275">
        <f t="shared" si="5"/>
        <v>748</v>
      </c>
      <c r="H25" s="394">
        <f t="shared" si="6"/>
        <v>2E-3</v>
      </c>
      <c r="I25" s="275">
        <f t="shared" si="7"/>
        <v>1230.4489610519313</v>
      </c>
      <c r="J25" s="404">
        <f t="shared" si="0"/>
        <v>0.64498524204803653</v>
      </c>
    </row>
    <row r="26" spans="2:10" ht="15" customHeight="1">
      <c r="B26" s="199" t="s">
        <v>644</v>
      </c>
      <c r="C26" s="200">
        <f t="shared" ca="1" si="1"/>
        <v>2042</v>
      </c>
      <c r="D26" s="200">
        <f t="shared" si="2"/>
        <v>53</v>
      </c>
      <c r="E26" s="392">
        <f t="shared" si="3"/>
        <v>0.05</v>
      </c>
      <c r="F26" s="393">
        <f t="shared" si="4"/>
        <v>36</v>
      </c>
      <c r="G26" s="275">
        <f t="shared" si="5"/>
        <v>784</v>
      </c>
      <c r="H26" s="394">
        <f t="shared" si="6"/>
        <v>2E-3</v>
      </c>
      <c r="I26" s="275">
        <f t="shared" si="7"/>
        <v>1325.5105111824241</v>
      </c>
      <c r="J26" s="404">
        <f t="shared" si="0"/>
        <v>0.69070218263064298</v>
      </c>
    </row>
    <row r="27" spans="2:10" ht="15" customHeight="1">
      <c r="B27" s="199" t="s">
        <v>645</v>
      </c>
      <c r="C27" s="200">
        <f t="shared" ca="1" si="1"/>
        <v>2043</v>
      </c>
      <c r="D27" s="200">
        <f t="shared" si="2"/>
        <v>54</v>
      </c>
      <c r="E27" s="392">
        <f t="shared" si="3"/>
        <v>0.05</v>
      </c>
      <c r="F27" s="393">
        <f t="shared" si="4"/>
        <v>36</v>
      </c>
      <c r="G27" s="275">
        <f t="shared" si="5"/>
        <v>820</v>
      </c>
      <c r="H27" s="394">
        <f t="shared" si="6"/>
        <v>2E-3</v>
      </c>
      <c r="I27" s="275">
        <f t="shared" si="7"/>
        <v>1425.1350157191805</v>
      </c>
      <c r="J27" s="404">
        <f t="shared" si="0"/>
        <v>0.73796953136485421</v>
      </c>
    </row>
    <row r="28" spans="2:10" ht="15" customHeight="1">
      <c r="B28" s="199" t="s">
        <v>646</v>
      </c>
      <c r="C28" s="200">
        <f t="shared" ca="1" si="1"/>
        <v>2044</v>
      </c>
      <c r="D28" s="200">
        <f t="shared" si="2"/>
        <v>55</v>
      </c>
      <c r="E28" s="392">
        <f t="shared" si="3"/>
        <v>0.05</v>
      </c>
      <c r="F28" s="393">
        <f t="shared" si="4"/>
        <v>36</v>
      </c>
      <c r="G28" s="275">
        <f t="shared" si="5"/>
        <v>856</v>
      </c>
      <c r="H28" s="394">
        <f t="shared" si="6"/>
        <v>2E-3</v>
      </c>
      <c r="I28" s="275">
        <f t="shared" si="7"/>
        <v>1529.5414964737013</v>
      </c>
      <c r="J28" s="404">
        <f t="shared" si="0"/>
        <v>0.7868475426094641</v>
      </c>
    </row>
    <row r="29" spans="2:10" ht="15" customHeight="1">
      <c r="B29" s="199" t="s">
        <v>647</v>
      </c>
      <c r="C29" s="200">
        <f t="shared" ca="1" si="1"/>
        <v>2045</v>
      </c>
      <c r="D29" s="200">
        <f t="shared" si="2"/>
        <v>56</v>
      </c>
      <c r="E29" s="392">
        <f t="shared" si="3"/>
        <v>0.05</v>
      </c>
      <c r="F29" s="393">
        <f t="shared" si="4"/>
        <v>36</v>
      </c>
      <c r="G29" s="275">
        <f t="shared" si="5"/>
        <v>892</v>
      </c>
      <c r="H29" s="394">
        <f t="shared" si="6"/>
        <v>2E-3</v>
      </c>
      <c r="I29" s="275">
        <f t="shared" si="7"/>
        <v>1638.959488304439</v>
      </c>
      <c r="J29" s="404">
        <f t="shared" si="0"/>
        <v>0.8373985294892814</v>
      </c>
    </row>
    <row r="30" spans="2:10" ht="15" customHeight="1">
      <c r="B30" s="199" t="s">
        <v>648</v>
      </c>
      <c r="C30" s="200">
        <f t="shared" ca="1" si="1"/>
        <v>2046</v>
      </c>
      <c r="D30" s="200">
        <f t="shared" si="2"/>
        <v>57</v>
      </c>
      <c r="E30" s="392">
        <f t="shared" si="3"/>
        <v>0.05</v>
      </c>
      <c r="F30" s="393">
        <f t="shared" si="4"/>
        <v>36</v>
      </c>
      <c r="G30" s="275">
        <f t="shared" si="5"/>
        <v>928</v>
      </c>
      <c r="H30" s="394">
        <f t="shared" si="6"/>
        <v>2E-3</v>
      </c>
      <c r="I30" s="275">
        <f t="shared" si="7"/>
        <v>1753.6295437430522</v>
      </c>
      <c r="J30" s="404">
        <f t="shared" si="0"/>
        <v>0.88968700834380621</v>
      </c>
    </row>
    <row r="31" spans="2:10" ht="15" customHeight="1">
      <c r="B31" s="199" t="s">
        <v>649</v>
      </c>
      <c r="C31" s="200">
        <f t="shared" ca="1" si="1"/>
        <v>2047</v>
      </c>
      <c r="D31" s="200">
        <f t="shared" si="2"/>
        <v>58</v>
      </c>
      <c r="E31" s="392">
        <f t="shared" si="3"/>
        <v>0.05</v>
      </c>
      <c r="F31" s="393">
        <f t="shared" si="4"/>
        <v>36</v>
      </c>
      <c r="G31" s="275">
        <f t="shared" si="5"/>
        <v>964</v>
      </c>
      <c r="H31" s="394">
        <f t="shared" si="6"/>
        <v>2E-3</v>
      </c>
      <c r="I31" s="275">
        <f t="shared" si="7"/>
        <v>1873.8037618427188</v>
      </c>
      <c r="J31" s="404">
        <f t="shared" si="0"/>
        <v>0.94377983593643033</v>
      </c>
    </row>
    <row r="32" spans="2:10" ht="15" customHeight="1">
      <c r="B32" s="199" t="s">
        <v>650</v>
      </c>
      <c r="C32" s="200">
        <f t="shared" ca="1" si="1"/>
        <v>2048</v>
      </c>
      <c r="D32" s="200">
        <f t="shared" si="2"/>
        <v>59</v>
      </c>
      <c r="E32" s="392">
        <f t="shared" si="3"/>
        <v>0.05</v>
      </c>
      <c r="F32" s="393">
        <f t="shared" si="4"/>
        <v>36</v>
      </c>
      <c r="G32" s="275">
        <f t="shared" si="5"/>
        <v>1000</v>
      </c>
      <c r="H32" s="394">
        <f t="shared" si="6"/>
        <v>2E-3</v>
      </c>
      <c r="I32" s="275">
        <f t="shared" si="7"/>
        <v>1999.7463424111695</v>
      </c>
      <c r="J32" s="404">
        <f t="shared" si="0"/>
        <v>0.99974634241116955</v>
      </c>
    </row>
    <row r="33" spans="2:10" ht="15" customHeight="1">
      <c r="B33" s="199" t="s">
        <v>651</v>
      </c>
      <c r="C33" s="200">
        <f t="shared" ca="1" si="1"/>
        <v>2049</v>
      </c>
      <c r="D33" s="200">
        <f t="shared" si="2"/>
        <v>60</v>
      </c>
      <c r="E33" s="392">
        <f t="shared" si="3"/>
        <v>0.05</v>
      </c>
      <c r="F33" s="393">
        <f t="shared" si="4"/>
        <v>36</v>
      </c>
      <c r="G33" s="275">
        <f t="shared" si="5"/>
        <v>1036</v>
      </c>
      <c r="H33" s="394">
        <f t="shared" si="6"/>
        <v>2E-3</v>
      </c>
      <c r="I33" s="275">
        <f t="shared" si="7"/>
        <v>2131.7341668469057</v>
      </c>
      <c r="J33" s="404">
        <f t="shared" si="0"/>
        <v>1.0576584622074379</v>
      </c>
    </row>
    <row r="34" spans="2:10" ht="15" customHeight="1">
      <c r="B34" s="199" t="s">
        <v>652</v>
      </c>
      <c r="C34" s="200">
        <f t="shared" ca="1" si="1"/>
        <v>2050</v>
      </c>
      <c r="D34" s="200">
        <f t="shared" si="2"/>
        <v>61</v>
      </c>
      <c r="E34" s="392">
        <f t="shared" si="3"/>
        <v>0.05</v>
      </c>
      <c r="F34" s="393">
        <f t="shared" si="4"/>
        <v>36</v>
      </c>
      <c r="G34" s="275">
        <f>G33+F34</f>
        <v>1072</v>
      </c>
      <c r="H34" s="394">
        <f t="shared" si="6"/>
        <v>2E-3</v>
      </c>
      <c r="I34" s="275">
        <f t="shared" si="7"/>
        <v>2270.0574068555575</v>
      </c>
      <c r="J34" s="404">
        <f t="shared" si="0"/>
        <v>1.1175908646040649</v>
      </c>
    </row>
    <row r="35" spans="2:10" ht="15" customHeight="1">
      <c r="B35" s="199" t="s">
        <v>653</v>
      </c>
      <c r="C35" s="200">
        <f t="shared" ca="1" si="1"/>
        <v>2051</v>
      </c>
      <c r="D35" s="200">
        <f t="shared" si="2"/>
        <v>62</v>
      </c>
      <c r="E35" s="392">
        <f t="shared" si="3"/>
        <v>0.05</v>
      </c>
      <c r="F35" s="393">
        <f t="shared" si="4"/>
        <v>36</v>
      </c>
      <c r="G35" s="275">
        <f t="shared" si="5"/>
        <v>1108</v>
      </c>
      <c r="H35" s="394">
        <f t="shared" si="6"/>
        <v>2E-3</v>
      </c>
      <c r="I35" s="275">
        <f t="shared" si="7"/>
        <v>2415.0201623846242</v>
      </c>
      <c r="J35" s="404">
        <f t="shared" si="0"/>
        <v>1.1796210851846789</v>
      </c>
    </row>
    <row r="36" spans="2:10" ht="15" customHeight="1">
      <c r="B36" s="199" t="s">
        <v>654</v>
      </c>
      <c r="C36" s="200">
        <f t="shared" ca="1" si="1"/>
        <v>2052</v>
      </c>
      <c r="D36" s="200">
        <f t="shared" si="2"/>
        <v>63</v>
      </c>
      <c r="E36" s="392">
        <f t="shared" si="3"/>
        <v>0.05</v>
      </c>
      <c r="F36" s="393">
        <f t="shared" si="4"/>
        <v>36</v>
      </c>
      <c r="G36" s="275">
        <f t="shared" si="5"/>
        <v>1144</v>
      </c>
      <c r="H36" s="394">
        <f t="shared" si="6"/>
        <v>2E-3</v>
      </c>
      <c r="I36" s="275">
        <f t="shared" si="7"/>
        <v>2566.9411301790865</v>
      </c>
      <c r="J36" s="404">
        <f t="shared" si="0"/>
        <v>1.2438296592474531</v>
      </c>
    </row>
    <row r="37" spans="2:10" ht="15" customHeight="1">
      <c r="B37" s="199" t="s">
        <v>655</v>
      </c>
      <c r="C37" s="200">
        <f t="shared" ca="1" si="1"/>
        <v>2053</v>
      </c>
      <c r="D37" s="200">
        <f t="shared" si="2"/>
        <v>64</v>
      </c>
      <c r="E37" s="392">
        <f t="shared" si="3"/>
        <v>0.05</v>
      </c>
      <c r="F37" s="393">
        <f t="shared" si="4"/>
        <v>36</v>
      </c>
      <c r="G37" s="275">
        <f t="shared" si="5"/>
        <v>1180</v>
      </c>
      <c r="H37" s="394">
        <f t="shared" si="6"/>
        <v>2E-3</v>
      </c>
      <c r="I37" s="275">
        <f t="shared" si="7"/>
        <v>2726.1543044276827</v>
      </c>
      <c r="J37" s="404">
        <f t="shared" si="0"/>
        <v>1.3103002579895617</v>
      </c>
    </row>
    <row r="38" spans="2:10" ht="15" customHeight="1">
      <c r="B38" s="199" t="s">
        <v>656</v>
      </c>
      <c r="C38" s="200">
        <f t="shared" ca="1" si="1"/>
        <v>2054</v>
      </c>
      <c r="D38" s="200">
        <f t="shared" si="2"/>
        <v>65</v>
      </c>
      <c r="E38" s="392">
        <f t="shared" si="3"/>
        <v>0.05</v>
      </c>
      <c r="F38" s="393">
        <f t="shared" si="4"/>
        <v>36</v>
      </c>
      <c r="G38" s="275">
        <f t="shared" si="5"/>
        <v>1216</v>
      </c>
      <c r="H38" s="394">
        <f t="shared" si="6"/>
        <v>2E-3</v>
      </c>
      <c r="I38" s="275">
        <f t="shared" si="7"/>
        <v>2893.0097110402116</v>
      </c>
      <c r="J38" s="404">
        <f t="shared" si="0"/>
        <v>1.3791198281580688</v>
      </c>
    </row>
    <row r="39" spans="2:10" ht="15" customHeight="1">
      <c r="B39" s="199" t="s">
        <v>657</v>
      </c>
      <c r="C39" s="200">
        <f t="shared" ca="1" si="1"/>
        <v>2055</v>
      </c>
      <c r="D39" s="200">
        <f t="shared" si="2"/>
        <v>66</v>
      </c>
      <c r="E39" s="392">
        <f t="shared" si="3"/>
        <v>0.05</v>
      </c>
      <c r="F39" s="393">
        <f t="shared" si="4"/>
        <v>0</v>
      </c>
      <c r="G39" s="275">
        <f t="shared" si="5"/>
        <v>1216</v>
      </c>
      <c r="H39" s="394">
        <f t="shared" si="6"/>
        <v>2E-3</v>
      </c>
      <c r="I39" s="275">
        <f t="shared" si="7"/>
        <v>3031.874177170142</v>
      </c>
      <c r="J39" s="404">
        <f t="shared" si="0"/>
        <v>1.4933175799096563</v>
      </c>
    </row>
    <row r="40" spans="2:10" ht="15" customHeight="1">
      <c r="B40" s="199" t="s">
        <v>658</v>
      </c>
      <c r="C40" s="200">
        <f t="shared" ca="1" si="1"/>
        <v>2056</v>
      </c>
      <c r="D40" s="200">
        <f t="shared" si="2"/>
        <v>67</v>
      </c>
      <c r="E40" s="392">
        <f t="shared" si="3"/>
        <v>0.05</v>
      </c>
      <c r="F40" s="393">
        <f t="shared" si="4"/>
        <v>0</v>
      </c>
      <c r="G40" s="275">
        <f t="shared" si="5"/>
        <v>1216</v>
      </c>
      <c r="H40" s="394">
        <f t="shared" si="6"/>
        <v>2E-3</v>
      </c>
      <c r="I40" s="275">
        <f t="shared" si="7"/>
        <v>3177.4041376743089</v>
      </c>
      <c r="J40" s="404">
        <f t="shared" si="0"/>
        <v>1.6129968237453198</v>
      </c>
    </row>
    <row r="41" spans="2:10" ht="15" customHeight="1">
      <c r="B41" s="199" t="s">
        <v>659</v>
      </c>
      <c r="C41" s="200">
        <f t="shared" ca="1" si="1"/>
        <v>2057</v>
      </c>
      <c r="D41" s="200">
        <f t="shared" si="2"/>
        <v>68</v>
      </c>
      <c r="E41" s="392">
        <f t="shared" si="3"/>
        <v>0.05</v>
      </c>
      <c r="F41" s="393">
        <f t="shared" si="4"/>
        <v>0</v>
      </c>
      <c r="G41" s="275">
        <f t="shared" si="5"/>
        <v>1216</v>
      </c>
      <c r="H41" s="394">
        <f t="shared" si="6"/>
        <v>2E-3</v>
      </c>
      <c r="I41" s="275">
        <f t="shared" si="7"/>
        <v>3329.9195362826758</v>
      </c>
      <c r="J41" s="404">
        <f t="shared" si="0"/>
        <v>1.7384206712850954</v>
      </c>
    </row>
    <row r="42" spans="2:10" ht="15" customHeight="1">
      <c r="B42" s="199" t="s">
        <v>660</v>
      </c>
      <c r="C42" s="200">
        <f t="shared" ca="1" si="1"/>
        <v>2058</v>
      </c>
      <c r="D42" s="200">
        <f t="shared" si="2"/>
        <v>69</v>
      </c>
      <c r="E42" s="392">
        <f t="shared" si="3"/>
        <v>0.05</v>
      </c>
      <c r="F42" s="393">
        <f t="shared" si="4"/>
        <v>0</v>
      </c>
      <c r="G42" s="275">
        <f t="shared" si="5"/>
        <v>1216</v>
      </c>
      <c r="H42" s="394">
        <f t="shared" si="6"/>
        <v>2E-3</v>
      </c>
      <c r="I42" s="275">
        <f t="shared" si="7"/>
        <v>3489.7556740242444</v>
      </c>
      <c r="J42" s="404">
        <f t="shared" si="0"/>
        <v>1.8698648635067798</v>
      </c>
    </row>
    <row r="43" spans="2:10" ht="15" customHeight="1">
      <c r="B43" s="199" t="s">
        <v>661</v>
      </c>
      <c r="C43" s="200">
        <f t="shared" ca="1" si="1"/>
        <v>2059</v>
      </c>
      <c r="D43" s="200">
        <f t="shared" si="2"/>
        <v>70</v>
      </c>
      <c r="E43" s="392">
        <f t="shared" si="3"/>
        <v>0.05</v>
      </c>
      <c r="F43" s="393">
        <f t="shared" si="4"/>
        <v>0</v>
      </c>
      <c r="G43" s="275">
        <f t="shared" si="5"/>
        <v>1216</v>
      </c>
      <c r="H43" s="394">
        <f t="shared" si="6"/>
        <v>2E-3</v>
      </c>
      <c r="I43" s="275">
        <f t="shared" si="7"/>
        <v>3657.2639463774085</v>
      </c>
      <c r="J43" s="404">
        <f t="shared" si="0"/>
        <v>2.0076183769551057</v>
      </c>
    </row>
    <row r="44" spans="2:10" ht="15" customHeight="1">
      <c r="B44" s="199" t="s">
        <v>662</v>
      </c>
      <c r="C44" s="200">
        <f t="shared" ref="C44:C57" ca="1" si="8">C43+1</f>
        <v>2060</v>
      </c>
      <c r="D44" s="200">
        <f t="shared" ref="D44:D57" si="9">D43+1</f>
        <v>71</v>
      </c>
      <c r="E44" s="392">
        <f t="shared" si="3"/>
        <v>0.05</v>
      </c>
      <c r="F44" s="393">
        <f t="shared" si="4"/>
        <v>0</v>
      </c>
      <c r="G44" s="275">
        <f t="shared" ref="G44:G57" si="10">G43+F44</f>
        <v>1216</v>
      </c>
      <c r="H44" s="394">
        <f t="shared" si="6"/>
        <v>2E-3</v>
      </c>
      <c r="I44" s="275">
        <f t="shared" ref="I44:I57" si="11">I43*(1+E44-H44)+F44</f>
        <v>3832.8126158035243</v>
      </c>
      <c r="J44" s="404">
        <f t="shared" si="0"/>
        <v>2.1519840590489507</v>
      </c>
    </row>
    <row r="45" spans="2:10" ht="15" customHeight="1">
      <c r="B45" s="199" t="s">
        <v>663</v>
      </c>
      <c r="C45" s="200">
        <f t="shared" ca="1" si="8"/>
        <v>2061</v>
      </c>
      <c r="D45" s="200">
        <f t="shared" si="9"/>
        <v>72</v>
      </c>
      <c r="E45" s="392">
        <f t="shared" si="3"/>
        <v>0.05</v>
      </c>
      <c r="F45" s="393">
        <f t="shared" si="4"/>
        <v>0</v>
      </c>
      <c r="G45" s="275">
        <f t="shared" si="10"/>
        <v>1216</v>
      </c>
      <c r="H45" s="394">
        <f t="shared" si="6"/>
        <v>2E-3</v>
      </c>
      <c r="I45" s="275">
        <f t="shared" si="11"/>
        <v>4016.7876213620934</v>
      </c>
      <c r="J45" s="404">
        <f t="shared" si="0"/>
        <v>2.3032792938833007</v>
      </c>
    </row>
    <row r="46" spans="2:10" ht="15" customHeight="1">
      <c r="B46" s="199" t="s">
        <v>664</v>
      </c>
      <c r="C46" s="200">
        <f t="shared" ca="1" si="8"/>
        <v>2062</v>
      </c>
      <c r="D46" s="200">
        <f t="shared" si="9"/>
        <v>73</v>
      </c>
      <c r="E46" s="392">
        <f t="shared" si="3"/>
        <v>0.05</v>
      </c>
      <c r="F46" s="393">
        <f t="shared" si="4"/>
        <v>0</v>
      </c>
      <c r="G46" s="275">
        <f t="shared" si="10"/>
        <v>1216</v>
      </c>
      <c r="H46" s="394">
        <f t="shared" si="6"/>
        <v>2E-3</v>
      </c>
      <c r="I46" s="275">
        <f t="shared" si="11"/>
        <v>4209.5934271874739</v>
      </c>
      <c r="J46" s="404">
        <f t="shared" si="0"/>
        <v>2.461836699989699</v>
      </c>
    </row>
    <row r="47" spans="2:10" ht="15" customHeight="1">
      <c r="B47" s="199" t="s">
        <v>665</v>
      </c>
      <c r="C47" s="200">
        <f t="shared" ca="1" si="8"/>
        <v>2063</v>
      </c>
      <c r="D47" s="200">
        <f t="shared" si="9"/>
        <v>74</v>
      </c>
      <c r="E47" s="392">
        <f t="shared" si="3"/>
        <v>0.05</v>
      </c>
      <c r="F47" s="393">
        <f t="shared" si="4"/>
        <v>0</v>
      </c>
      <c r="G47" s="275">
        <f t="shared" si="10"/>
        <v>1216</v>
      </c>
      <c r="H47" s="394">
        <f t="shared" si="6"/>
        <v>2E-3</v>
      </c>
      <c r="I47" s="275">
        <f t="shared" si="11"/>
        <v>4411.6539116924732</v>
      </c>
      <c r="J47" s="404">
        <f t="shared" si="0"/>
        <v>2.6280048615892051</v>
      </c>
    </row>
    <row r="48" spans="2:10" ht="15" customHeight="1">
      <c r="B48" s="199" t="s">
        <v>666</v>
      </c>
      <c r="C48" s="200">
        <f t="shared" ca="1" si="8"/>
        <v>2064</v>
      </c>
      <c r="D48" s="200">
        <f t="shared" si="9"/>
        <v>75</v>
      </c>
      <c r="E48" s="392">
        <f t="shared" si="3"/>
        <v>0.05</v>
      </c>
      <c r="F48" s="393">
        <f t="shared" si="4"/>
        <v>0</v>
      </c>
      <c r="G48" s="275">
        <f t="shared" si="10"/>
        <v>1216</v>
      </c>
      <c r="H48" s="394">
        <f t="shared" si="6"/>
        <v>2E-3</v>
      </c>
      <c r="I48" s="275">
        <f t="shared" si="11"/>
        <v>4623.4132994537122</v>
      </c>
      <c r="J48" s="404">
        <f t="shared" si="0"/>
        <v>2.802149094945487</v>
      </c>
    </row>
    <row r="49" spans="2:10" ht="15" customHeight="1">
      <c r="B49" s="199" t="s">
        <v>667</v>
      </c>
      <c r="C49" s="200">
        <f t="shared" ca="1" si="8"/>
        <v>2065</v>
      </c>
      <c r="D49" s="200">
        <f t="shared" si="9"/>
        <v>76</v>
      </c>
      <c r="E49" s="392">
        <f t="shared" si="3"/>
        <v>0.05</v>
      </c>
      <c r="F49" s="393">
        <f t="shared" si="4"/>
        <v>0</v>
      </c>
      <c r="G49" s="275">
        <f t="shared" si="10"/>
        <v>1216</v>
      </c>
      <c r="H49" s="394">
        <f t="shared" si="6"/>
        <v>2E-3</v>
      </c>
      <c r="I49" s="275">
        <f t="shared" si="11"/>
        <v>4845.3371378274906</v>
      </c>
      <c r="J49" s="404">
        <f t="shared" si="0"/>
        <v>2.9846522515028706</v>
      </c>
    </row>
    <row r="50" spans="2:10" ht="15" customHeight="1">
      <c r="B50" s="199" t="s">
        <v>668</v>
      </c>
      <c r="C50" s="200">
        <f t="shared" ca="1" si="8"/>
        <v>2066</v>
      </c>
      <c r="D50" s="200">
        <f t="shared" si="9"/>
        <v>77</v>
      </c>
      <c r="E50" s="392">
        <f t="shared" si="3"/>
        <v>0.05</v>
      </c>
      <c r="F50" s="393">
        <f t="shared" si="4"/>
        <v>0</v>
      </c>
      <c r="G50" s="275">
        <f t="shared" si="10"/>
        <v>1216</v>
      </c>
      <c r="H50" s="394">
        <f t="shared" si="6"/>
        <v>2E-3</v>
      </c>
      <c r="I50" s="275">
        <f t="shared" si="11"/>
        <v>5077.9133204432101</v>
      </c>
      <c r="J50" s="404">
        <f t="shared" si="0"/>
        <v>3.1759155595750084</v>
      </c>
    </row>
    <row r="51" spans="2:10" ht="15" customHeight="1">
      <c r="B51" s="199" t="s">
        <v>669</v>
      </c>
      <c r="C51" s="200">
        <f t="shared" ca="1" si="8"/>
        <v>2067</v>
      </c>
      <c r="D51" s="200">
        <f t="shared" si="9"/>
        <v>78</v>
      </c>
      <c r="E51" s="392">
        <f t="shared" si="3"/>
        <v>0.05</v>
      </c>
      <c r="F51" s="393">
        <f t="shared" si="4"/>
        <v>0</v>
      </c>
      <c r="G51" s="275">
        <f t="shared" si="10"/>
        <v>1216</v>
      </c>
      <c r="H51" s="394">
        <f t="shared" si="6"/>
        <v>2E-3</v>
      </c>
      <c r="I51" s="275">
        <f t="shared" si="11"/>
        <v>5321.6531598244846</v>
      </c>
      <c r="J51" s="404">
        <f t="shared" si="0"/>
        <v>3.3763595064346092</v>
      </c>
    </row>
    <row r="52" spans="2:10" ht="15" customHeight="1">
      <c r="B52" s="199" t="s">
        <v>670</v>
      </c>
      <c r="C52" s="200">
        <f t="shared" ca="1" si="8"/>
        <v>2068</v>
      </c>
      <c r="D52" s="200">
        <f t="shared" si="9"/>
        <v>79</v>
      </c>
      <c r="E52" s="392">
        <f t="shared" si="3"/>
        <v>0.05</v>
      </c>
      <c r="F52" s="393">
        <f t="shared" si="4"/>
        <v>0</v>
      </c>
      <c r="G52" s="275">
        <f t="shared" si="10"/>
        <v>1216</v>
      </c>
      <c r="H52" s="394">
        <f t="shared" si="6"/>
        <v>2E-3</v>
      </c>
      <c r="I52" s="275">
        <f t="shared" si="11"/>
        <v>5577.0925114960601</v>
      </c>
      <c r="J52" s="404">
        <f t="shared" si="0"/>
        <v>3.5864247627434707</v>
      </c>
    </row>
    <row r="53" spans="2:10" ht="15" customHeight="1">
      <c r="B53" s="199" t="s">
        <v>671</v>
      </c>
      <c r="C53" s="200">
        <f t="shared" ca="1" si="8"/>
        <v>2069</v>
      </c>
      <c r="D53" s="200">
        <f t="shared" si="9"/>
        <v>80</v>
      </c>
      <c r="E53" s="392">
        <f t="shared" si="3"/>
        <v>0.05</v>
      </c>
      <c r="F53" s="393">
        <f t="shared" si="4"/>
        <v>0</v>
      </c>
      <c r="G53" s="275">
        <f t="shared" si="10"/>
        <v>1216</v>
      </c>
      <c r="H53" s="394">
        <f t="shared" si="6"/>
        <v>2E-3</v>
      </c>
      <c r="I53" s="275">
        <f t="shared" si="11"/>
        <v>5844.792952047871</v>
      </c>
      <c r="J53" s="404">
        <f t="shared" si="0"/>
        <v>3.8065731513551571</v>
      </c>
    </row>
    <row r="54" spans="2:10" ht="15" customHeight="1">
      <c r="B54" s="199" t="s">
        <v>672</v>
      </c>
      <c r="C54" s="200">
        <f t="shared" ca="1" si="8"/>
        <v>2070</v>
      </c>
      <c r="D54" s="200">
        <f t="shared" si="9"/>
        <v>81</v>
      </c>
      <c r="E54" s="392">
        <f t="shared" si="3"/>
        <v>0.05</v>
      </c>
      <c r="F54" s="393">
        <f t="shared" si="4"/>
        <v>0</v>
      </c>
      <c r="G54" s="275">
        <f t="shared" si="10"/>
        <v>1216</v>
      </c>
      <c r="H54" s="394">
        <f t="shared" si="6"/>
        <v>2E-3</v>
      </c>
      <c r="I54" s="275">
        <f t="shared" si="11"/>
        <v>6125.3430137461692</v>
      </c>
      <c r="J54" s="404">
        <f t="shared" si="0"/>
        <v>4.0372886626202051</v>
      </c>
    </row>
    <row r="55" spans="2:10" ht="15" customHeight="1">
      <c r="B55" s="199" t="s">
        <v>673</v>
      </c>
      <c r="C55" s="200">
        <f t="shared" ca="1" si="8"/>
        <v>2071</v>
      </c>
      <c r="D55" s="200">
        <f t="shared" si="9"/>
        <v>82</v>
      </c>
      <c r="E55" s="392">
        <f t="shared" si="3"/>
        <v>0.05</v>
      </c>
      <c r="F55" s="393">
        <f t="shared" si="4"/>
        <v>0</v>
      </c>
      <c r="G55" s="275">
        <f t="shared" si="10"/>
        <v>1216</v>
      </c>
      <c r="H55" s="394">
        <f t="shared" si="6"/>
        <v>2E-3</v>
      </c>
      <c r="I55" s="275">
        <f t="shared" si="11"/>
        <v>6419.3594784059851</v>
      </c>
      <c r="J55" s="404">
        <f t="shared" si="0"/>
        <v>4.2790785184259743</v>
      </c>
    </row>
    <row r="56" spans="2:10" ht="15" customHeight="1">
      <c r="B56" s="199" t="s">
        <v>674</v>
      </c>
      <c r="C56" s="200">
        <f t="shared" ca="1" si="8"/>
        <v>2072</v>
      </c>
      <c r="D56" s="200">
        <f t="shared" si="9"/>
        <v>83</v>
      </c>
      <c r="E56" s="392">
        <f t="shared" si="3"/>
        <v>0.05</v>
      </c>
      <c r="F56" s="393">
        <f t="shared" si="4"/>
        <v>0</v>
      </c>
      <c r="G56" s="275">
        <f t="shared" si="10"/>
        <v>1216</v>
      </c>
      <c r="H56" s="394">
        <f t="shared" si="6"/>
        <v>2E-3</v>
      </c>
      <c r="I56" s="275">
        <f t="shared" si="11"/>
        <v>6727.4887333694724</v>
      </c>
      <c r="J56" s="404">
        <f t="shared" si="0"/>
        <v>4.5324742873104213</v>
      </c>
    </row>
    <row r="57" spans="2:10" ht="15" customHeight="1">
      <c r="B57" s="199" t="s">
        <v>675</v>
      </c>
      <c r="C57" s="200">
        <f t="shared" ca="1" si="8"/>
        <v>2073</v>
      </c>
      <c r="D57" s="200">
        <f t="shared" si="9"/>
        <v>84</v>
      </c>
      <c r="E57" s="392">
        <f t="shared" si="3"/>
        <v>0.05</v>
      </c>
      <c r="F57" s="393">
        <f t="shared" si="4"/>
        <v>0</v>
      </c>
      <c r="G57" s="275">
        <f t="shared" si="10"/>
        <v>1216</v>
      </c>
      <c r="H57" s="394">
        <f t="shared" si="6"/>
        <v>2E-3</v>
      </c>
      <c r="I57" s="275">
        <f t="shared" si="11"/>
        <v>7050.4081925712071</v>
      </c>
      <c r="J57" s="404">
        <f t="shared" si="0"/>
        <v>4.7980330531013218</v>
      </c>
    </row>
    <row r="58" spans="2:10" ht="15" customHeight="1">
      <c r="B58" s="199" t="s">
        <v>676</v>
      </c>
      <c r="C58" s="200">
        <f t="shared" ref="C58" ca="1" si="12">C57+1</f>
        <v>2074</v>
      </c>
      <c r="D58" s="200">
        <f t="shared" ref="D58" si="13">D57+1</f>
        <v>85</v>
      </c>
      <c r="E58" s="392">
        <f t="shared" si="3"/>
        <v>0.05</v>
      </c>
      <c r="F58" s="393">
        <f t="shared" si="4"/>
        <v>0</v>
      </c>
      <c r="G58" s="275">
        <f t="shared" ref="G58" si="14">G57+F58</f>
        <v>1216</v>
      </c>
      <c r="H58" s="394">
        <f t="shared" si="6"/>
        <v>2E-3</v>
      </c>
      <c r="I58" s="275">
        <f t="shared" ref="I58" si="15">I57*(1+E58-H58)+F58</f>
        <v>7388.8277858146257</v>
      </c>
      <c r="J58" s="404">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8" sqref="I8"/>
    </sheetView>
  </sheetViews>
  <sheetFormatPr defaultRowHeight="11.25"/>
  <cols>
    <col min="1" max="1" width="1.125" style="198" customWidth="1"/>
    <col min="2" max="16384" width="9" style="198"/>
  </cols>
  <sheetData>
    <row r="1" spans="2:13" ht="13.5">
      <c r="B1" s="263" t="s">
        <v>626</v>
      </c>
    </row>
    <row r="2" spans="2:13">
      <c r="B2" s="151" t="s">
        <v>345</v>
      </c>
    </row>
    <row r="3" spans="2:13">
      <c r="B3" s="151" t="s">
        <v>346</v>
      </c>
    </row>
    <row r="4" spans="2:13">
      <c r="B4" s="151" t="s">
        <v>347</v>
      </c>
    </row>
    <row r="6" spans="2:13" ht="15" customHeight="1">
      <c r="C6" s="198" t="s">
        <v>348</v>
      </c>
    </row>
    <row r="7" spans="2:13" ht="15" customHeight="1">
      <c r="B7" s="151"/>
      <c r="C7" s="264" t="s">
        <v>349</v>
      </c>
      <c r="D7" s="265" t="s">
        <v>350</v>
      </c>
      <c r="E7" s="266" t="s">
        <v>351</v>
      </c>
      <c r="F7" s="267" t="s">
        <v>352</v>
      </c>
      <c r="G7" s="268" t="s">
        <v>353</v>
      </c>
      <c r="H7" s="199" t="s">
        <v>203</v>
      </c>
    </row>
    <row r="8" spans="2:13" ht="15" customHeight="1">
      <c r="B8" s="269"/>
      <c r="C8" s="193">
        <v>0.2</v>
      </c>
      <c r="D8" s="193">
        <v>0.2</v>
      </c>
      <c r="E8" s="193">
        <v>0.2</v>
      </c>
      <c r="F8" s="193">
        <v>0.2</v>
      </c>
      <c r="G8" s="193">
        <v>0.2</v>
      </c>
      <c r="H8" s="270">
        <f>SUM(C8:G8)</f>
        <v>1</v>
      </c>
      <c r="K8" s="271"/>
    </row>
    <row r="9" spans="2:13" ht="15" customHeight="1"/>
    <row r="10" spans="2:13" ht="23.25" customHeight="1">
      <c r="B10" s="200" t="s">
        <v>40</v>
      </c>
      <c r="C10" s="264" t="s">
        <v>349</v>
      </c>
      <c r="D10" s="265" t="s">
        <v>350</v>
      </c>
      <c r="E10" s="266" t="s">
        <v>354</v>
      </c>
      <c r="F10" s="267" t="s">
        <v>352</v>
      </c>
      <c r="G10" s="272" t="s">
        <v>353</v>
      </c>
      <c r="H10" s="388" t="s">
        <v>622</v>
      </c>
      <c r="I10" s="202" t="s">
        <v>355</v>
      </c>
      <c r="J10" s="200" t="s">
        <v>356</v>
      </c>
      <c r="K10" s="201" t="s">
        <v>357</v>
      </c>
      <c r="L10" s="201" t="s">
        <v>623</v>
      </c>
      <c r="M10" s="201" t="s">
        <v>358</v>
      </c>
    </row>
    <row r="11" spans="2:13" ht="15" customHeight="1">
      <c r="B11" s="200">
        <v>1990</v>
      </c>
      <c r="C11" s="203">
        <v>-0.39400000000000002</v>
      </c>
      <c r="D11" s="204">
        <v>-8.8999999999999996E-2</v>
      </c>
      <c r="E11" s="205">
        <v>2.1999999999999999E-2</v>
      </c>
      <c r="F11" s="273">
        <v>6.4000000000000001E-2</v>
      </c>
      <c r="G11" s="274">
        <v>-0.21199999999999999</v>
      </c>
      <c r="H11" s="389">
        <f t="shared" ref="H11:H42" si="0">C11*C$8+D11*D$8+E11*E$8+F11*F$8+G11*G$8</f>
        <v>-0.12179999999999999</v>
      </c>
      <c r="I11" s="194">
        <v>36</v>
      </c>
      <c r="J11" s="275">
        <f>I11</f>
        <v>36</v>
      </c>
      <c r="K11" s="195">
        <v>2E-3</v>
      </c>
      <c r="L11" s="275">
        <f>I11*(1+H11-K11)</f>
        <v>31.543199999999999</v>
      </c>
      <c r="M11" s="276">
        <f t="shared" ref="M11:M37" si="1">IF(ISERROR((L11-J11)/J11),"",(L11-J11)/J11)</f>
        <v>-0.12380000000000004</v>
      </c>
    </row>
    <row r="12" spans="2:13" ht="15" customHeight="1">
      <c r="B12" s="200">
        <v>1991</v>
      </c>
      <c r="C12" s="203">
        <v>-4.0000000000000001E-3</v>
      </c>
      <c r="D12" s="277">
        <v>0.13500000000000001</v>
      </c>
      <c r="E12" s="205">
        <v>0.12</v>
      </c>
      <c r="F12" s="273">
        <v>5.2999999999999999E-2</v>
      </c>
      <c r="G12" s="278">
        <v>0.126</v>
      </c>
      <c r="H12" s="389">
        <f t="shared" si="0"/>
        <v>8.6000000000000007E-2</v>
      </c>
      <c r="I12" s="194">
        <f>I$11</f>
        <v>36</v>
      </c>
      <c r="J12" s="275">
        <f>J11+I12</f>
        <v>72</v>
      </c>
      <c r="K12" s="279">
        <f>K$11</f>
        <v>2E-3</v>
      </c>
      <c r="L12" s="275">
        <f>L11*(1+H12-K12)+I12</f>
        <v>70.192828800000001</v>
      </c>
      <c r="M12" s="276">
        <f t="shared" si="1"/>
        <v>-2.5099599999999986E-2</v>
      </c>
    </row>
    <row r="13" spans="2:13" ht="15" customHeight="1">
      <c r="B13" s="200">
        <v>1992</v>
      </c>
      <c r="C13" s="203">
        <v>-0.23</v>
      </c>
      <c r="D13" s="277">
        <v>2.1000000000000001E-2</v>
      </c>
      <c r="E13" s="205">
        <v>0.10100000000000001</v>
      </c>
      <c r="F13" s="273">
        <v>4.3999999999999997E-2</v>
      </c>
      <c r="G13" s="274">
        <v>-1E-3</v>
      </c>
      <c r="H13" s="389">
        <f t="shared" si="0"/>
        <v>-1.3000000000000001E-2</v>
      </c>
      <c r="I13" s="194">
        <f t="shared" ref="I13:I44" si="2">I$11</f>
        <v>36</v>
      </c>
      <c r="J13" s="275">
        <f t="shared" ref="J13:J37" si="3">J12+I13</f>
        <v>108</v>
      </c>
      <c r="K13" s="279">
        <f t="shared" ref="K13:K44" si="4">K$11</f>
        <v>2E-3</v>
      </c>
      <c r="L13" s="275">
        <f>L12*(1+H13-K13)+I13</f>
        <v>105.13993636799999</v>
      </c>
      <c r="M13" s="276">
        <f t="shared" si="1"/>
        <v>-2.6482070666666725E-2</v>
      </c>
    </row>
    <row r="14" spans="2:13" ht="15" customHeight="1">
      <c r="B14" s="200">
        <v>1993</v>
      </c>
      <c r="C14" s="280">
        <v>0.11</v>
      </c>
      <c r="D14" s="277">
        <v>9.2999999999999999E-2</v>
      </c>
      <c r="E14" s="205">
        <v>0.125</v>
      </c>
      <c r="F14" s="206">
        <v>-1.2999999999999999E-2</v>
      </c>
      <c r="G14" s="278">
        <v>7.3999999999999996E-2</v>
      </c>
      <c r="H14" s="389">
        <f t="shared" si="0"/>
        <v>7.7800000000000008E-2</v>
      </c>
      <c r="I14" s="194">
        <f t="shared" si="2"/>
        <v>36</v>
      </c>
      <c r="J14" s="275">
        <f t="shared" si="3"/>
        <v>144</v>
      </c>
      <c r="K14" s="279">
        <f t="shared" si="4"/>
        <v>2E-3</v>
      </c>
      <c r="L14" s="275">
        <f>L13*(1+H14-K14)+I14</f>
        <v>149.10954354469442</v>
      </c>
      <c r="M14" s="276">
        <f t="shared" si="1"/>
        <v>3.5482941282600128E-2</v>
      </c>
    </row>
    <row r="15" spans="2:13" ht="15" customHeight="1">
      <c r="B15" s="200">
        <v>1994</v>
      </c>
      <c r="C15" s="280">
        <v>9.0999999999999998E-2</v>
      </c>
      <c r="D15" s="204">
        <v>-0.10299999999999999</v>
      </c>
      <c r="E15" s="281">
        <v>-1.2999999999999999E-2</v>
      </c>
      <c r="F15" s="206">
        <v>-9.8000000000000004E-2</v>
      </c>
      <c r="G15" s="274">
        <v>-0.115</v>
      </c>
      <c r="H15" s="389">
        <f t="shared" si="0"/>
        <v>-4.7600000000000003E-2</v>
      </c>
      <c r="I15" s="194">
        <f t="shared" si="2"/>
        <v>36</v>
      </c>
      <c r="J15" s="275">
        <f t="shared" si="3"/>
        <v>180</v>
      </c>
      <c r="K15" s="279">
        <f t="shared" si="4"/>
        <v>2E-3</v>
      </c>
      <c r="L15" s="275">
        <f>L14*(1+H15-K15)+I15</f>
        <v>177.71371018487758</v>
      </c>
      <c r="M15" s="276">
        <f t="shared" si="1"/>
        <v>-1.2701610084013422E-2</v>
      </c>
    </row>
    <row r="16" spans="2:13" ht="15" customHeight="1">
      <c r="B16" s="200">
        <v>1995</v>
      </c>
      <c r="C16" s="280">
        <v>2.1000000000000001E-2</v>
      </c>
      <c r="D16" s="277">
        <v>0.34300000000000003</v>
      </c>
      <c r="E16" s="205">
        <v>0.12</v>
      </c>
      <c r="F16" s="273">
        <v>0.25800000000000001</v>
      </c>
      <c r="G16" s="278">
        <v>0.17799999999999999</v>
      </c>
      <c r="H16" s="389">
        <f t="shared" si="0"/>
        <v>0.184</v>
      </c>
      <c r="I16" s="194">
        <f t="shared" si="2"/>
        <v>36</v>
      </c>
      <c r="J16" s="275">
        <f t="shared" si="3"/>
        <v>216</v>
      </c>
      <c r="K16" s="279">
        <f t="shared" si="4"/>
        <v>2E-3</v>
      </c>
      <c r="L16" s="275">
        <f>L15*(1+H16-K16)+I16</f>
        <v>246.05760543852529</v>
      </c>
      <c r="M16" s="276">
        <f t="shared" si="1"/>
        <v>0.13915558073391335</v>
      </c>
    </row>
    <row r="17" spans="2:13" ht="15" customHeight="1">
      <c r="B17" s="200">
        <v>1996</v>
      </c>
      <c r="C17" s="203">
        <v>-6.0999999999999999E-2</v>
      </c>
      <c r="D17" s="277">
        <v>0.379</v>
      </c>
      <c r="E17" s="205">
        <v>5.1999999999999998E-2</v>
      </c>
      <c r="F17" s="273">
        <v>0.19600000000000001</v>
      </c>
      <c r="G17" s="278">
        <v>0.44900000000000001</v>
      </c>
      <c r="H17" s="389">
        <f t="shared" si="0"/>
        <v>0.20300000000000001</v>
      </c>
      <c r="I17" s="194">
        <f t="shared" si="2"/>
        <v>36</v>
      </c>
      <c r="J17" s="275">
        <f t="shared" si="3"/>
        <v>252</v>
      </c>
      <c r="K17" s="279">
        <f t="shared" si="4"/>
        <v>2E-3</v>
      </c>
      <c r="L17" s="275">
        <f t="shared" ref="L17:L44" si="5">L16*(1+H17-K17)+I17</f>
        <v>331.51518413166889</v>
      </c>
      <c r="M17" s="276">
        <f t="shared" si="1"/>
        <v>0.31553644496694006</v>
      </c>
    </row>
    <row r="18" spans="2:13" ht="15" customHeight="1">
      <c r="B18" s="200">
        <v>1997</v>
      </c>
      <c r="C18" s="203">
        <v>-0.19400000000000001</v>
      </c>
      <c r="D18" s="277">
        <v>0.40899999999999997</v>
      </c>
      <c r="E18" s="205">
        <v>5.7000000000000002E-2</v>
      </c>
      <c r="F18" s="273">
        <v>0.13700000000000001</v>
      </c>
      <c r="G18" s="278">
        <v>0.28000000000000003</v>
      </c>
      <c r="H18" s="389">
        <f t="shared" si="0"/>
        <v>0.13780000000000001</v>
      </c>
      <c r="I18" s="194">
        <f t="shared" si="2"/>
        <v>36</v>
      </c>
      <c r="J18" s="275">
        <f t="shared" si="3"/>
        <v>288</v>
      </c>
      <c r="K18" s="279">
        <f t="shared" si="4"/>
        <v>2E-3</v>
      </c>
      <c r="L18" s="275">
        <f t="shared" si="5"/>
        <v>412.53494613674951</v>
      </c>
      <c r="M18" s="276">
        <f t="shared" si="1"/>
        <v>0.43241300741926914</v>
      </c>
    </row>
    <row r="19" spans="2:13" ht="15" customHeight="1">
      <c r="B19" s="200">
        <v>1998</v>
      </c>
      <c r="C19" s="203">
        <v>-6.6000000000000003E-2</v>
      </c>
      <c r="D19" s="277">
        <v>0.107</v>
      </c>
      <c r="E19" s="205">
        <v>4.0000000000000001E-3</v>
      </c>
      <c r="F19" s="206">
        <v>-1E-3</v>
      </c>
      <c r="G19" s="274">
        <v>-0.219</v>
      </c>
      <c r="H19" s="389">
        <f t="shared" si="0"/>
        <v>-3.5000000000000003E-2</v>
      </c>
      <c r="I19" s="194">
        <f t="shared" si="2"/>
        <v>36</v>
      </c>
      <c r="J19" s="275">
        <f t="shared" si="3"/>
        <v>324</v>
      </c>
      <c r="K19" s="279">
        <f t="shared" si="4"/>
        <v>2E-3</v>
      </c>
      <c r="L19" s="275">
        <f t="shared" si="5"/>
        <v>433.27115312968976</v>
      </c>
      <c r="M19" s="276">
        <f t="shared" si="1"/>
        <v>0.33725664546200546</v>
      </c>
    </row>
    <row r="20" spans="2:13" ht="15" customHeight="1">
      <c r="B20" s="200">
        <v>1999</v>
      </c>
      <c r="C20" s="280">
        <v>0.59699999999999998</v>
      </c>
      <c r="D20" s="277">
        <v>9.1999999999999998E-2</v>
      </c>
      <c r="E20" s="205">
        <v>5.3999999999999999E-2</v>
      </c>
      <c r="F20" s="206">
        <v>-0.18</v>
      </c>
      <c r="G20" s="274">
        <v>-0.14499999999999999</v>
      </c>
      <c r="H20" s="389">
        <f t="shared" si="0"/>
        <v>8.3600000000000008E-2</v>
      </c>
      <c r="I20" s="194">
        <f t="shared" si="2"/>
        <v>36</v>
      </c>
      <c r="J20" s="275">
        <f t="shared" si="3"/>
        <v>360</v>
      </c>
      <c r="K20" s="279">
        <f t="shared" si="4"/>
        <v>2E-3</v>
      </c>
      <c r="L20" s="275">
        <f t="shared" si="5"/>
        <v>504.62607922507249</v>
      </c>
      <c r="M20" s="276">
        <f t="shared" si="1"/>
        <v>0.40173910895853471</v>
      </c>
    </row>
    <row r="21" spans="2:13" ht="15" customHeight="1">
      <c r="B21" s="200">
        <v>2000</v>
      </c>
      <c r="C21" s="203">
        <v>-0.25</v>
      </c>
      <c r="D21" s="277">
        <v>1E-3</v>
      </c>
      <c r="E21" s="205">
        <v>2.1000000000000001E-2</v>
      </c>
      <c r="F21" s="273">
        <v>0.17699999999999999</v>
      </c>
      <c r="G21" s="278">
        <v>0.38300000000000001</v>
      </c>
      <c r="H21" s="389">
        <f t="shared" si="0"/>
        <v>6.6400000000000001E-2</v>
      </c>
      <c r="I21" s="194">
        <f t="shared" si="2"/>
        <v>36</v>
      </c>
      <c r="J21" s="275">
        <f t="shared" si="3"/>
        <v>396</v>
      </c>
      <c r="K21" s="279">
        <f t="shared" si="4"/>
        <v>2E-3</v>
      </c>
      <c r="L21" s="275">
        <f t="shared" si="5"/>
        <v>573.12399872716719</v>
      </c>
      <c r="M21" s="276">
        <f t="shared" si="1"/>
        <v>0.44728282506860401</v>
      </c>
    </row>
    <row r="22" spans="2:13" ht="15" customHeight="1">
      <c r="B22" s="200">
        <v>2001</v>
      </c>
      <c r="C22" s="203">
        <v>-0.189</v>
      </c>
      <c r="D22" s="204">
        <v>-2.1999999999999999E-2</v>
      </c>
      <c r="E22" s="205">
        <v>3.3000000000000002E-2</v>
      </c>
      <c r="F22" s="273">
        <v>0.17799999999999999</v>
      </c>
      <c r="G22" s="278">
        <v>0.30099999999999999</v>
      </c>
      <c r="H22" s="389">
        <f t="shared" si="0"/>
        <v>6.0200000000000004E-2</v>
      </c>
      <c r="I22" s="194">
        <f t="shared" si="2"/>
        <v>36</v>
      </c>
      <c r="J22" s="275">
        <f t="shared" si="3"/>
        <v>432</v>
      </c>
      <c r="K22" s="279">
        <f t="shared" si="4"/>
        <v>2E-3</v>
      </c>
      <c r="L22" s="275">
        <f t="shared" si="5"/>
        <v>642.47981545308835</v>
      </c>
      <c r="M22" s="276">
        <f t="shared" si="1"/>
        <v>0.48722179503029711</v>
      </c>
    </row>
    <row r="23" spans="2:13" ht="15" customHeight="1">
      <c r="B23" s="200">
        <v>2002</v>
      </c>
      <c r="C23" s="203">
        <v>-0.17499999999999999</v>
      </c>
      <c r="D23" s="204">
        <v>-0.28199999999999997</v>
      </c>
      <c r="E23" s="205">
        <v>3.3000000000000002E-2</v>
      </c>
      <c r="F23" s="273">
        <v>0.10299999999999999</v>
      </c>
      <c r="G23" s="274">
        <v>-2.9000000000000001E-2</v>
      </c>
      <c r="H23" s="389">
        <f t="shared" si="0"/>
        <v>-7.0000000000000007E-2</v>
      </c>
      <c r="I23" s="194">
        <f t="shared" si="2"/>
        <v>36</v>
      </c>
      <c r="J23" s="275">
        <f t="shared" si="3"/>
        <v>468</v>
      </c>
      <c r="K23" s="279">
        <f t="shared" si="4"/>
        <v>2E-3</v>
      </c>
      <c r="L23" s="275">
        <f t="shared" si="5"/>
        <v>632.22126874046592</v>
      </c>
      <c r="M23" s="276">
        <f t="shared" si="1"/>
        <v>0.35090014688133742</v>
      </c>
    </row>
    <row r="24" spans="2:13" ht="15" customHeight="1">
      <c r="B24" s="200">
        <v>2003</v>
      </c>
      <c r="C24" s="280">
        <v>0.252</v>
      </c>
      <c r="D24" s="277">
        <v>0.20699999999999999</v>
      </c>
      <c r="E24" s="281">
        <v>-7.0000000000000001E-3</v>
      </c>
      <c r="F24" s="273">
        <v>5.7000000000000002E-2</v>
      </c>
      <c r="G24" s="278">
        <v>0.25600000000000001</v>
      </c>
      <c r="H24" s="389">
        <f t="shared" si="0"/>
        <v>0.153</v>
      </c>
      <c r="I24" s="194">
        <f t="shared" si="2"/>
        <v>36</v>
      </c>
      <c r="J24" s="275">
        <f t="shared" si="3"/>
        <v>504</v>
      </c>
      <c r="K24" s="279">
        <f t="shared" si="4"/>
        <v>2E-3</v>
      </c>
      <c r="L24" s="275">
        <f t="shared" si="5"/>
        <v>763.68668032027631</v>
      </c>
      <c r="M24" s="276">
        <f t="shared" si="1"/>
        <v>0.51525134984181808</v>
      </c>
    </row>
    <row r="25" spans="2:13" ht="15" customHeight="1">
      <c r="B25" s="200">
        <v>2004</v>
      </c>
      <c r="C25" s="280">
        <v>0.113</v>
      </c>
      <c r="D25" s="277">
        <v>9.9000000000000005E-2</v>
      </c>
      <c r="E25" s="205">
        <v>1.2999999999999999E-2</v>
      </c>
      <c r="F25" s="273">
        <v>7.2999999999999995E-2</v>
      </c>
      <c r="G25" s="278">
        <v>0.27600000000000002</v>
      </c>
      <c r="H25" s="389">
        <f t="shared" si="0"/>
        <v>0.11480000000000001</v>
      </c>
      <c r="I25" s="194">
        <f t="shared" si="2"/>
        <v>36</v>
      </c>
      <c r="J25" s="275">
        <f t="shared" si="3"/>
        <v>540</v>
      </c>
      <c r="K25" s="279">
        <f t="shared" si="4"/>
        <v>2E-3</v>
      </c>
      <c r="L25" s="275">
        <f t="shared" si="5"/>
        <v>885.83053786040352</v>
      </c>
      <c r="M25" s="276">
        <f t="shared" si="1"/>
        <v>0.64042692196371021</v>
      </c>
    </row>
    <row r="26" spans="2:13" ht="15" customHeight="1">
      <c r="B26" s="200">
        <v>2005</v>
      </c>
      <c r="C26" s="280">
        <v>0.45200000000000001</v>
      </c>
      <c r="D26" s="277">
        <v>0.247</v>
      </c>
      <c r="E26" s="205">
        <v>8.0000000000000002E-3</v>
      </c>
      <c r="F26" s="273">
        <v>0.10100000000000001</v>
      </c>
      <c r="G26" s="278">
        <v>0.27200000000000002</v>
      </c>
      <c r="H26" s="389">
        <f t="shared" si="0"/>
        <v>0.216</v>
      </c>
      <c r="I26" s="194">
        <f t="shared" si="2"/>
        <v>36</v>
      </c>
      <c r="J26" s="275">
        <f t="shared" si="3"/>
        <v>576</v>
      </c>
      <c r="K26" s="279">
        <f t="shared" si="4"/>
        <v>2E-3</v>
      </c>
      <c r="L26" s="275">
        <f t="shared" si="5"/>
        <v>1111.3982729625297</v>
      </c>
      <c r="M26" s="276">
        <f t="shared" si="1"/>
        <v>0.92951089055994751</v>
      </c>
    </row>
    <row r="27" spans="2:13" ht="15" customHeight="1">
      <c r="B27" s="200">
        <v>2006</v>
      </c>
      <c r="C27" s="280">
        <v>0.03</v>
      </c>
      <c r="D27" s="277">
        <v>0.23699999999999999</v>
      </c>
      <c r="E27" s="205">
        <v>2E-3</v>
      </c>
      <c r="F27" s="273">
        <v>0.1</v>
      </c>
      <c r="G27" s="278">
        <v>0.4</v>
      </c>
      <c r="H27" s="389">
        <f t="shared" si="0"/>
        <v>0.15380000000000002</v>
      </c>
      <c r="I27" s="194">
        <f t="shared" si="2"/>
        <v>36</v>
      </c>
      <c r="J27" s="275">
        <f t="shared" si="3"/>
        <v>612</v>
      </c>
      <c r="K27" s="279">
        <f t="shared" si="4"/>
        <v>2E-3</v>
      </c>
      <c r="L27" s="275">
        <f t="shared" si="5"/>
        <v>1316.1085307982416</v>
      </c>
      <c r="M27" s="276">
        <f t="shared" si="1"/>
        <v>1.1505041352912446</v>
      </c>
    </row>
    <row r="28" spans="2:13" ht="15" customHeight="1">
      <c r="B28" s="200">
        <v>2007</v>
      </c>
      <c r="C28" s="203">
        <v>-0.111</v>
      </c>
      <c r="D28" s="277">
        <v>4.2000000000000003E-2</v>
      </c>
      <c r="E28" s="205">
        <v>2.7E-2</v>
      </c>
      <c r="F28" s="273">
        <v>4.4999999999999998E-2</v>
      </c>
      <c r="G28" s="274">
        <v>-0.16800000000000001</v>
      </c>
      <c r="H28" s="389">
        <f t="shared" si="0"/>
        <v>-3.3000000000000002E-2</v>
      </c>
      <c r="I28" s="194">
        <f t="shared" si="2"/>
        <v>36</v>
      </c>
      <c r="J28" s="275">
        <f t="shared" si="3"/>
        <v>648</v>
      </c>
      <c r="K28" s="279">
        <f t="shared" si="4"/>
        <v>2E-3</v>
      </c>
      <c r="L28" s="275">
        <f t="shared" si="5"/>
        <v>1306.0447322203031</v>
      </c>
      <c r="M28" s="276">
        <f t="shared" si="1"/>
        <v>1.0155011299696035</v>
      </c>
    </row>
    <row r="29" spans="2:13" ht="15" customHeight="1">
      <c r="B29" s="200">
        <v>2008</v>
      </c>
      <c r="C29" s="203">
        <v>-0.40600000000000003</v>
      </c>
      <c r="D29" s="204">
        <v>-0.52600000000000002</v>
      </c>
      <c r="E29" s="205">
        <v>3.4000000000000002E-2</v>
      </c>
      <c r="F29" s="206">
        <v>-0.155</v>
      </c>
      <c r="G29" s="274">
        <v>-0.55500000000000005</v>
      </c>
      <c r="H29" s="389">
        <f t="shared" si="0"/>
        <v>-0.3216</v>
      </c>
      <c r="I29" s="194">
        <f t="shared" si="2"/>
        <v>36</v>
      </c>
      <c r="J29" s="275">
        <f t="shared" si="3"/>
        <v>684</v>
      </c>
      <c r="K29" s="279">
        <f t="shared" si="4"/>
        <v>2E-3</v>
      </c>
      <c r="L29" s="275">
        <f t="shared" si="5"/>
        <v>919.40865687381302</v>
      </c>
      <c r="M29" s="276">
        <f t="shared" si="1"/>
        <v>0.3441647030318904</v>
      </c>
    </row>
    <row r="30" spans="2:13" ht="15" customHeight="1">
      <c r="B30" s="200">
        <v>2009</v>
      </c>
      <c r="C30" s="280">
        <v>7.5999999999999998E-2</v>
      </c>
      <c r="D30" s="277">
        <v>0.38200000000000001</v>
      </c>
      <c r="E30" s="205">
        <v>1.4E-2</v>
      </c>
      <c r="F30" s="273">
        <v>7.3999999999999996E-2</v>
      </c>
      <c r="G30" s="278">
        <v>0.378</v>
      </c>
      <c r="H30" s="389">
        <f t="shared" si="0"/>
        <v>0.18480000000000002</v>
      </c>
      <c r="I30" s="194">
        <f t="shared" si="2"/>
        <v>36</v>
      </c>
      <c r="J30" s="275">
        <f t="shared" si="3"/>
        <v>720</v>
      </c>
      <c r="K30" s="279">
        <f t="shared" si="4"/>
        <v>2E-3</v>
      </c>
      <c r="L30" s="275">
        <f t="shared" si="5"/>
        <v>1123.4765593503462</v>
      </c>
      <c r="M30" s="276">
        <f t="shared" si="1"/>
        <v>0.56038411020881418</v>
      </c>
    </row>
    <row r="31" spans="2:13" ht="15" customHeight="1">
      <c r="B31" s="200">
        <v>2010</v>
      </c>
      <c r="C31" s="280">
        <v>0.01</v>
      </c>
      <c r="D31" s="204">
        <v>-2.3E-2</v>
      </c>
      <c r="E31" s="205">
        <v>2.4E-2</v>
      </c>
      <c r="F31" s="206">
        <v>-0.127</v>
      </c>
      <c r="G31" s="278">
        <v>7.6999999999999999E-2</v>
      </c>
      <c r="H31" s="389">
        <f t="shared" si="0"/>
        <v>-7.8000000000000014E-3</v>
      </c>
      <c r="I31" s="194">
        <f t="shared" si="2"/>
        <v>36</v>
      </c>
      <c r="J31" s="275">
        <f t="shared" si="3"/>
        <v>756</v>
      </c>
      <c r="K31" s="279">
        <f t="shared" si="4"/>
        <v>2E-3</v>
      </c>
      <c r="L31" s="275">
        <f t="shared" si="5"/>
        <v>1148.4664890687127</v>
      </c>
      <c r="M31" s="276">
        <f t="shared" si="1"/>
        <v>0.51913556755120727</v>
      </c>
    </row>
    <row r="32" spans="2:13" ht="15" customHeight="1">
      <c r="B32" s="200">
        <v>2011</v>
      </c>
      <c r="C32" s="203">
        <v>-0.17</v>
      </c>
      <c r="D32" s="204">
        <v>-9.0999999999999998E-2</v>
      </c>
      <c r="E32" s="205">
        <v>1.9E-2</v>
      </c>
      <c r="F32" s="273">
        <v>2E-3</v>
      </c>
      <c r="G32" s="274">
        <v>-3.6999999999999998E-2</v>
      </c>
      <c r="H32" s="389">
        <f t="shared" si="0"/>
        <v>-5.5400000000000005E-2</v>
      </c>
      <c r="I32" s="194">
        <f t="shared" si="2"/>
        <v>36</v>
      </c>
      <c r="J32" s="275">
        <f t="shared" si="3"/>
        <v>792</v>
      </c>
      <c r="K32" s="279">
        <f t="shared" si="4"/>
        <v>2E-3</v>
      </c>
      <c r="L32" s="275">
        <f t="shared" si="5"/>
        <v>1118.5445125961685</v>
      </c>
      <c r="M32" s="276">
        <f t="shared" si="1"/>
        <v>0.41230367752041475</v>
      </c>
    </row>
    <row r="33" spans="2:13" ht="15" customHeight="1">
      <c r="B33" s="200">
        <v>2012</v>
      </c>
      <c r="C33" s="280">
        <v>0.20899999999999999</v>
      </c>
      <c r="D33" s="277">
        <v>0.32300000000000001</v>
      </c>
      <c r="E33" s="205">
        <v>1.9E-2</v>
      </c>
      <c r="F33" s="273">
        <v>0.20399999999999999</v>
      </c>
      <c r="G33" s="278">
        <v>0.39500000000000002</v>
      </c>
      <c r="H33" s="389">
        <f t="shared" si="0"/>
        <v>0.23000000000000004</v>
      </c>
      <c r="I33" s="194">
        <f t="shared" si="2"/>
        <v>36</v>
      </c>
      <c r="J33" s="275">
        <f t="shared" si="3"/>
        <v>828</v>
      </c>
      <c r="K33" s="279">
        <f t="shared" si="4"/>
        <v>2E-3</v>
      </c>
      <c r="L33" s="275">
        <f t="shared" si="5"/>
        <v>1409.5726614680948</v>
      </c>
      <c r="M33" s="276">
        <f t="shared" si="1"/>
        <v>0.7023824413865879</v>
      </c>
    </row>
    <row r="34" spans="2:13" ht="15" customHeight="1">
      <c r="B34" s="200">
        <v>2013</v>
      </c>
      <c r="C34" s="280">
        <v>0.54400000000000004</v>
      </c>
      <c r="D34" s="277">
        <v>0.54600000000000004</v>
      </c>
      <c r="E34" s="205">
        <v>0.02</v>
      </c>
      <c r="F34" s="273">
        <v>0.22700000000000001</v>
      </c>
      <c r="G34" s="278">
        <v>0.248</v>
      </c>
      <c r="H34" s="389">
        <f t="shared" si="0"/>
        <v>0.31700000000000006</v>
      </c>
      <c r="I34" s="194">
        <f t="shared" si="2"/>
        <v>36</v>
      </c>
      <c r="J34" s="275">
        <f t="shared" si="3"/>
        <v>864</v>
      </c>
      <c r="K34" s="279">
        <f t="shared" si="4"/>
        <v>2E-3</v>
      </c>
      <c r="L34" s="275">
        <f t="shared" si="5"/>
        <v>1889.5880498305448</v>
      </c>
      <c r="M34" s="276">
        <f t="shared" si="1"/>
        <v>1.18702320582239</v>
      </c>
    </row>
    <row r="35" spans="2:13" ht="15" customHeight="1">
      <c r="B35" s="200">
        <v>2014</v>
      </c>
      <c r="C35" s="280">
        <v>0.10299999999999999</v>
      </c>
      <c r="D35" s="277">
        <v>0.219</v>
      </c>
      <c r="E35" s="205">
        <v>4.2000000000000003E-2</v>
      </c>
      <c r="F35" s="273">
        <v>0.16400000000000001</v>
      </c>
      <c r="G35" s="278">
        <v>0.40699999999999997</v>
      </c>
      <c r="H35" s="389">
        <f t="shared" si="0"/>
        <v>0.18700000000000003</v>
      </c>
      <c r="I35" s="194">
        <f t="shared" si="2"/>
        <v>36</v>
      </c>
      <c r="J35" s="275">
        <f t="shared" si="3"/>
        <v>900</v>
      </c>
      <c r="K35" s="279">
        <f t="shared" si="4"/>
        <v>2E-3</v>
      </c>
      <c r="L35" s="275">
        <f t="shared" si="5"/>
        <v>2275.1618390491958</v>
      </c>
      <c r="M35" s="276">
        <f t="shared" si="1"/>
        <v>1.527957598943551</v>
      </c>
    </row>
    <row r="36" spans="2:13" ht="15" customHeight="1">
      <c r="B36" s="200">
        <v>2015</v>
      </c>
      <c r="C36" s="280">
        <v>0.121</v>
      </c>
      <c r="D36" s="204">
        <v>-1.4999999999999999E-2</v>
      </c>
      <c r="E36" s="205">
        <v>1.0999999999999999E-2</v>
      </c>
      <c r="F36" s="206">
        <v>-4.4999999999999998E-2</v>
      </c>
      <c r="G36" s="278">
        <v>3.0000000000000001E-3</v>
      </c>
      <c r="H36" s="389">
        <f t="shared" si="0"/>
        <v>1.5000000000000001E-2</v>
      </c>
      <c r="I36" s="194">
        <f t="shared" si="2"/>
        <v>36</v>
      </c>
      <c r="J36" s="275">
        <f t="shared" si="3"/>
        <v>936</v>
      </c>
      <c r="K36" s="279">
        <f t="shared" si="4"/>
        <v>2E-3</v>
      </c>
      <c r="L36" s="275">
        <f t="shared" si="5"/>
        <v>2340.7389429568352</v>
      </c>
      <c r="M36" s="276">
        <f>IF(ISERROR((L36-J36)/J36),"",(L36-J36)/J36)</f>
        <v>1.5007894689709778</v>
      </c>
    </row>
    <row r="37" spans="2:13" ht="15" customHeight="1">
      <c r="B37" s="201">
        <v>2016</v>
      </c>
      <c r="C37" s="282">
        <v>0</v>
      </c>
      <c r="D37" s="283">
        <v>5.7000000000000002E-2</v>
      </c>
      <c r="E37" s="205">
        <v>0.03</v>
      </c>
      <c r="F37" s="206">
        <v>-0.03</v>
      </c>
      <c r="G37" s="284">
        <v>0.04</v>
      </c>
      <c r="H37" s="389">
        <f t="shared" si="0"/>
        <v>1.9400000000000001E-2</v>
      </c>
      <c r="I37" s="194">
        <f t="shared" si="2"/>
        <v>36</v>
      </c>
      <c r="J37" s="275">
        <f t="shared" si="3"/>
        <v>972</v>
      </c>
      <c r="K37" s="279">
        <f t="shared" si="4"/>
        <v>2E-3</v>
      </c>
      <c r="L37" s="275">
        <f t="shared" si="5"/>
        <v>2417.4678005642845</v>
      </c>
      <c r="M37" s="276">
        <f t="shared" si="1"/>
        <v>1.4871067907039963</v>
      </c>
    </row>
    <row r="38" spans="2:13" ht="15" customHeight="1">
      <c r="B38" s="201">
        <v>2017</v>
      </c>
      <c r="C38" s="282">
        <v>0.222</v>
      </c>
      <c r="D38" s="283">
        <v>0.184</v>
      </c>
      <c r="E38" s="205">
        <v>2E-3</v>
      </c>
      <c r="F38" s="285">
        <v>4.7E-2</v>
      </c>
      <c r="G38" s="284">
        <v>4.5999999999999999E-2</v>
      </c>
      <c r="H38" s="389">
        <f t="shared" si="0"/>
        <v>0.1002</v>
      </c>
      <c r="I38" s="194">
        <f t="shared" si="2"/>
        <v>36</v>
      </c>
      <c r="J38" s="275">
        <f t="shared" ref="J38:J44" si="6">J37+I38</f>
        <v>1008</v>
      </c>
      <c r="K38" s="279">
        <f t="shared" si="4"/>
        <v>2E-3</v>
      </c>
      <c r="L38" s="275">
        <f t="shared" si="5"/>
        <v>2690.8631385796975</v>
      </c>
      <c r="M38" s="276">
        <f t="shared" ref="M38:M44" si="7">IF(ISERROR((L38-J38)/J38),"",(L38-J38)/J38)</f>
        <v>1.6695070819243032</v>
      </c>
    </row>
    <row r="39" spans="2:13" ht="15" customHeight="1">
      <c r="B39" s="201">
        <v>2018</v>
      </c>
      <c r="C39" s="203">
        <v>-0.16</v>
      </c>
      <c r="D39" s="204">
        <v>-0.113</v>
      </c>
      <c r="E39" s="205">
        <v>0.01</v>
      </c>
      <c r="F39" s="206">
        <v>-3.5999999999999997E-2</v>
      </c>
      <c r="G39" s="274">
        <v>-8.4000000000000005E-2</v>
      </c>
      <c r="H39" s="389">
        <f t="shared" si="0"/>
        <v>-7.6600000000000001E-2</v>
      </c>
      <c r="I39" s="194">
        <f t="shared" si="2"/>
        <v>36</v>
      </c>
      <c r="J39" s="275">
        <f t="shared" si="6"/>
        <v>1044</v>
      </c>
      <c r="K39" s="279">
        <f t="shared" si="4"/>
        <v>2E-3</v>
      </c>
      <c r="L39" s="275">
        <f t="shared" si="5"/>
        <v>2515.3612958873332</v>
      </c>
      <c r="M39" s="276">
        <f t="shared" si="7"/>
        <v>1.4093499002752234</v>
      </c>
    </row>
    <row r="40" spans="2:13" ht="15" customHeight="1">
      <c r="B40" s="201">
        <v>2019</v>
      </c>
      <c r="C40" s="282">
        <v>0.18099999999999999</v>
      </c>
      <c r="D40" s="283">
        <v>0.30499999999999999</v>
      </c>
      <c r="E40" s="205">
        <v>1.6E-2</v>
      </c>
      <c r="F40" s="285">
        <v>5.7000000000000002E-2</v>
      </c>
      <c r="G40" s="284">
        <v>0.25800000000000001</v>
      </c>
      <c r="H40" s="389">
        <f t="shared" si="0"/>
        <v>0.16340000000000002</v>
      </c>
      <c r="I40" s="194">
        <f t="shared" si="2"/>
        <v>36</v>
      </c>
      <c r="J40" s="275">
        <f t="shared" si="6"/>
        <v>1080</v>
      </c>
      <c r="K40" s="279">
        <f t="shared" si="4"/>
        <v>2E-3</v>
      </c>
      <c r="L40" s="275">
        <f t="shared" si="5"/>
        <v>2957.3406090435487</v>
      </c>
      <c r="M40" s="276">
        <f t="shared" si="7"/>
        <v>1.7382783417069896</v>
      </c>
    </row>
    <row r="41" spans="2:13" ht="15" customHeight="1">
      <c r="B41" s="201">
        <v>2020</v>
      </c>
      <c r="C41" s="282">
        <v>7.3999999999999996E-2</v>
      </c>
      <c r="D41" s="283">
        <v>0.11</v>
      </c>
      <c r="E41" s="281">
        <v>-8.0000000000000002E-3</v>
      </c>
      <c r="F41" s="285">
        <v>5.1999999999999998E-2</v>
      </c>
      <c r="G41" s="274">
        <v>-0.125</v>
      </c>
      <c r="H41" s="389">
        <f t="shared" si="0"/>
        <v>2.06E-2</v>
      </c>
      <c r="I41" s="194">
        <f t="shared" si="2"/>
        <v>36</v>
      </c>
      <c r="J41" s="275">
        <f t="shared" si="6"/>
        <v>1116</v>
      </c>
      <c r="K41" s="279">
        <f t="shared" si="4"/>
        <v>2E-3</v>
      </c>
      <c r="L41" s="275">
        <f t="shared" si="5"/>
        <v>3048.3471443717585</v>
      </c>
      <c r="M41" s="276">
        <f t="shared" si="7"/>
        <v>1.7314938569639413</v>
      </c>
    </row>
    <row r="42" spans="2:13" ht="15" customHeight="1">
      <c r="B42" s="201">
        <v>2021</v>
      </c>
      <c r="C42" s="282">
        <v>0.127</v>
      </c>
      <c r="D42" s="302">
        <v>0.31900000000000001</v>
      </c>
      <c r="E42" s="346">
        <v>-1E-3</v>
      </c>
      <c r="F42" s="304">
        <v>3.9E-2</v>
      </c>
      <c r="G42" s="387">
        <v>0.46800000000000003</v>
      </c>
      <c r="H42" s="389">
        <f t="shared" si="0"/>
        <v>0.19040000000000001</v>
      </c>
      <c r="I42" s="194">
        <f t="shared" si="2"/>
        <v>36</v>
      </c>
      <c r="J42" s="275">
        <f t="shared" si="6"/>
        <v>1152</v>
      </c>
      <c r="K42" s="279">
        <f t="shared" si="4"/>
        <v>2E-3</v>
      </c>
      <c r="L42" s="275">
        <f t="shared" si="5"/>
        <v>3658.6557463713975</v>
      </c>
      <c r="M42" s="276">
        <f t="shared" si="7"/>
        <v>2.1759164465029492</v>
      </c>
    </row>
    <row r="43" spans="2:13" ht="15" customHeight="1">
      <c r="B43" s="201">
        <v>2022</v>
      </c>
      <c r="C43" s="203">
        <v>-2.5000000000000001E-2</v>
      </c>
      <c r="D43" s="204">
        <v>-5.8999999999999997E-2</v>
      </c>
      <c r="E43" s="281">
        <v>-5.1999999999999998E-2</v>
      </c>
      <c r="F43" s="206">
        <v>-4.2999999999999997E-2</v>
      </c>
      <c r="G43" s="274">
        <v>-0.126</v>
      </c>
      <c r="H43" s="389">
        <f t="shared" ref="H43:H44" si="8">C43*C$8+D43*D$8+E43*E$8+F43*F$8+G43*G$8</f>
        <v>-6.0999999999999999E-2</v>
      </c>
      <c r="I43" s="194">
        <f t="shared" si="2"/>
        <v>36</v>
      </c>
      <c r="J43" s="275">
        <f t="shared" si="6"/>
        <v>1188</v>
      </c>
      <c r="K43" s="279">
        <f t="shared" si="4"/>
        <v>2E-3</v>
      </c>
      <c r="L43" s="275">
        <f t="shared" si="5"/>
        <v>3464.1604343499998</v>
      </c>
      <c r="M43" s="276">
        <f t="shared" si="7"/>
        <v>1.9159599615740739</v>
      </c>
    </row>
    <row r="44" spans="2:13" ht="15" customHeight="1">
      <c r="B44" s="201">
        <v>2023</v>
      </c>
      <c r="C44" s="282">
        <v>0.28299999999999997</v>
      </c>
      <c r="D44" s="302">
        <v>0.36299999999999999</v>
      </c>
      <c r="E44" s="303">
        <v>5.0000000000000001E-3</v>
      </c>
      <c r="F44" s="304">
        <v>0.13200000000000001</v>
      </c>
      <c r="G44" s="387">
        <v>0.22</v>
      </c>
      <c r="H44" s="389">
        <f t="shared" si="8"/>
        <v>0.2006</v>
      </c>
      <c r="I44" s="194">
        <f t="shared" si="2"/>
        <v>36</v>
      </c>
      <c r="J44" s="275">
        <f t="shared" si="6"/>
        <v>1224</v>
      </c>
      <c r="K44" s="279">
        <f t="shared" si="4"/>
        <v>2E-3</v>
      </c>
      <c r="L44" s="275">
        <f t="shared" si="5"/>
        <v>4188.1426966119097</v>
      </c>
      <c r="M44" s="276">
        <f t="shared" si="7"/>
        <v>2.4216852096502532</v>
      </c>
    </row>
    <row r="45" spans="2:13" ht="15" customHeight="1">
      <c r="B45" s="201">
        <v>2024</v>
      </c>
      <c r="C45" s="282"/>
      <c r="D45" s="283"/>
      <c r="E45" s="205"/>
      <c r="F45" s="285"/>
      <c r="G45" s="284"/>
      <c r="H45" s="389"/>
      <c r="I45" s="194"/>
      <c r="J45" s="275"/>
      <c r="K45" s="279"/>
      <c r="L45" s="275"/>
      <c r="M45" s="276"/>
    </row>
    <row r="46" spans="2:13" ht="15" customHeight="1">
      <c r="B46" s="201">
        <v>2025</v>
      </c>
      <c r="C46" s="282"/>
      <c r="D46" s="283"/>
      <c r="E46" s="205"/>
      <c r="F46" s="285"/>
      <c r="G46" s="284"/>
      <c r="H46" s="390"/>
      <c r="I46" s="194"/>
      <c r="J46" s="275"/>
      <c r="K46" s="279"/>
      <c r="L46" s="275"/>
      <c r="M46" s="276"/>
    </row>
    <row r="47" spans="2:13" ht="15" customHeight="1">
      <c r="B47" s="286" t="s">
        <v>359</v>
      </c>
      <c r="C47" s="287">
        <f t="shared" ref="C47:H47" si="9">AVERAGE(C11:C46)</f>
        <v>3.4735294117647045E-2</v>
      </c>
      <c r="D47" s="288">
        <f t="shared" si="9"/>
        <v>0.11461764705882352</v>
      </c>
      <c r="E47" s="289">
        <f t="shared" si="9"/>
        <v>2.8147058823529424E-2</v>
      </c>
      <c r="F47" s="290">
        <f t="shared" si="9"/>
        <v>5.4588235294117646E-2</v>
      </c>
      <c r="G47" s="291">
        <f t="shared" si="9"/>
        <v>0.10938235294117649</v>
      </c>
      <c r="H47" s="391">
        <f t="shared" si="9"/>
        <v>6.8294117647058838E-2</v>
      </c>
      <c r="L47" s="292"/>
    </row>
    <row r="48" spans="2:13" ht="12.75" customHeight="1">
      <c r="B48" s="151" t="s">
        <v>360</v>
      </c>
      <c r="C48" s="151"/>
      <c r="D48" s="151"/>
      <c r="E48" s="151"/>
      <c r="F48" s="151"/>
      <c r="G48" s="151"/>
      <c r="H48" s="151"/>
      <c r="I48" s="151"/>
      <c r="J48" s="151"/>
      <c r="K48" s="151"/>
      <c r="L48" s="151"/>
      <c r="M48" s="151"/>
    </row>
    <row r="49" spans="2:13" ht="12.75" customHeight="1">
      <c r="B49" s="151" t="s">
        <v>361</v>
      </c>
      <c r="C49" s="151"/>
      <c r="D49" s="151"/>
      <c r="E49" s="151"/>
      <c r="F49" s="151"/>
      <c r="G49" s="151"/>
      <c r="H49" s="151"/>
      <c r="I49" s="151"/>
      <c r="J49" s="151"/>
      <c r="K49" s="151"/>
      <c r="L49" s="151"/>
      <c r="M49" s="151"/>
    </row>
    <row r="50" spans="2:13" ht="12.75" customHeight="1">
      <c r="B50" s="151" t="s">
        <v>362</v>
      </c>
      <c r="C50" s="151"/>
      <c r="D50" s="151"/>
      <c r="E50" s="151"/>
      <c r="F50" s="151"/>
      <c r="G50" s="151"/>
      <c r="H50" s="151"/>
      <c r="I50" s="151"/>
      <c r="J50" s="151"/>
      <c r="K50" s="151"/>
      <c r="L50" s="151"/>
      <c r="M50" s="151"/>
    </row>
    <row r="51" spans="2:13" ht="12.75" customHeight="1">
      <c r="B51" s="151" t="s">
        <v>363</v>
      </c>
      <c r="C51" s="151"/>
      <c r="D51" s="151"/>
      <c r="E51" s="151"/>
      <c r="F51" s="151"/>
      <c r="G51" s="151"/>
      <c r="H51" s="151"/>
      <c r="I51" s="151"/>
      <c r="J51" s="151"/>
      <c r="K51" s="151"/>
      <c r="L51" s="151"/>
      <c r="M51" s="151"/>
    </row>
    <row r="52" spans="2:13" ht="12.75" customHeight="1">
      <c r="B52" s="151" t="s">
        <v>364</v>
      </c>
      <c r="C52" s="151"/>
      <c r="D52" s="151"/>
      <c r="E52" s="151"/>
      <c r="F52" s="151"/>
      <c r="G52" s="151"/>
      <c r="H52" s="151"/>
      <c r="I52" s="151"/>
      <c r="J52" s="151"/>
      <c r="K52" s="151"/>
      <c r="L52" s="151"/>
      <c r="M52" s="151"/>
    </row>
  </sheetData>
  <sheetProtection algorithmName="SHA-512" hashValue="uL/pgAqV32Xy69RyHGMxmXdonG/GdFD4c0z+6c/HiO3VbVszYtgogI50GjDja9HRse8Tig5l6c8jdbUBPRH1jw==" saltValue="EYUga+8hcfuN3ZSOY4x/p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9" customWidth="1"/>
    <col min="2" max="2" width="16.75" style="219" customWidth="1"/>
    <col min="3" max="3" width="9" style="219"/>
    <col min="4" max="4" width="5.625" style="219" customWidth="1"/>
    <col min="5" max="5" width="7.375" style="221" customWidth="1"/>
    <col min="6" max="6" width="5.875" style="219" customWidth="1"/>
    <col min="7" max="9" width="9" style="219"/>
    <col min="10" max="10" width="5.875" style="219" customWidth="1"/>
    <col min="11" max="16384" width="9" style="219"/>
  </cols>
  <sheetData>
    <row r="2" spans="2:15" ht="14.25">
      <c r="B2" s="220" t="s">
        <v>344</v>
      </c>
    </row>
    <row r="3" spans="2:15">
      <c r="B3" s="219" t="s">
        <v>294</v>
      </c>
    </row>
    <row r="4" spans="2:15">
      <c r="C4" s="222"/>
      <c r="D4" s="219" t="s">
        <v>295</v>
      </c>
    </row>
    <row r="5" spans="2:15">
      <c r="G5" s="223" t="s">
        <v>296</v>
      </c>
      <c r="K5" s="219" t="s">
        <v>297</v>
      </c>
      <c r="L5" s="219" t="s">
        <v>298</v>
      </c>
    </row>
    <row r="6" spans="2:15">
      <c r="B6" s="224" t="s">
        <v>299</v>
      </c>
      <c r="C6" s="225">
        <v>600</v>
      </c>
      <c r="D6" s="219" t="s">
        <v>300</v>
      </c>
      <c r="E6" s="221" t="s">
        <v>301</v>
      </c>
      <c r="G6" s="226" t="s">
        <v>299</v>
      </c>
      <c r="H6" s="227" t="s">
        <v>302</v>
      </c>
      <c r="I6" s="228" t="s">
        <v>303</v>
      </c>
      <c r="K6" s="229">
        <v>0</v>
      </c>
      <c r="L6" s="230">
        <v>2</v>
      </c>
    </row>
    <row r="7" spans="2:15">
      <c r="B7" s="231" t="s">
        <v>304</v>
      </c>
      <c r="C7" s="232" t="s">
        <v>606</v>
      </c>
      <c r="G7" s="233">
        <v>0</v>
      </c>
      <c r="H7" s="234">
        <v>0.4</v>
      </c>
      <c r="I7" s="235">
        <v>-10</v>
      </c>
      <c r="K7" s="236">
        <v>1096</v>
      </c>
      <c r="L7" s="235">
        <v>3</v>
      </c>
    </row>
    <row r="8" spans="2:15">
      <c r="B8" s="231" t="s">
        <v>305</v>
      </c>
      <c r="C8" s="237">
        <v>300</v>
      </c>
      <c r="D8" s="219" t="s">
        <v>300</v>
      </c>
      <c r="G8" s="233">
        <v>181</v>
      </c>
      <c r="H8" s="234">
        <v>0.3</v>
      </c>
      <c r="I8" s="235">
        <v>8</v>
      </c>
      <c r="K8" s="236">
        <v>1146</v>
      </c>
      <c r="L8" s="235">
        <v>4</v>
      </c>
    </row>
    <row r="9" spans="2:15">
      <c r="B9" s="231" t="s">
        <v>306</v>
      </c>
      <c r="C9" s="237">
        <v>0</v>
      </c>
      <c r="D9" s="219" t="s">
        <v>307</v>
      </c>
      <c r="G9" s="233">
        <v>361</v>
      </c>
      <c r="H9" s="234">
        <v>0.2</v>
      </c>
      <c r="I9" s="235">
        <v>44</v>
      </c>
      <c r="K9" s="238">
        <v>1196</v>
      </c>
      <c r="L9" s="239">
        <v>5</v>
      </c>
    </row>
    <row r="10" spans="2:15">
      <c r="B10" s="231" t="s">
        <v>308</v>
      </c>
      <c r="C10" s="237">
        <v>0</v>
      </c>
      <c r="D10" s="219" t="s">
        <v>307</v>
      </c>
      <c r="G10" s="233">
        <v>661</v>
      </c>
      <c r="H10" s="234">
        <v>0.1</v>
      </c>
      <c r="I10" s="235">
        <v>110</v>
      </c>
    </row>
    <row r="11" spans="2:15">
      <c r="B11" s="231" t="s">
        <v>309</v>
      </c>
      <c r="C11" s="237">
        <v>0</v>
      </c>
      <c r="D11" s="219" t="s">
        <v>307</v>
      </c>
      <c r="G11" s="240">
        <v>851</v>
      </c>
      <c r="H11" s="241">
        <v>0</v>
      </c>
      <c r="I11" s="239">
        <v>195</v>
      </c>
      <c r="K11" s="219" t="s">
        <v>310</v>
      </c>
    </row>
    <row r="12" spans="2:15">
      <c r="B12" s="231" t="s">
        <v>311</v>
      </c>
      <c r="C12" s="237">
        <v>0</v>
      </c>
      <c r="D12" s="219" t="s">
        <v>307</v>
      </c>
      <c r="K12" s="226"/>
      <c r="L12" s="706" t="s">
        <v>297</v>
      </c>
      <c r="M12" s="706"/>
      <c r="N12" s="706"/>
      <c r="O12" s="707"/>
    </row>
    <row r="13" spans="2:15">
      <c r="K13" s="242" t="s">
        <v>312</v>
      </c>
      <c r="L13" s="243">
        <v>0</v>
      </c>
      <c r="M13" s="244">
        <v>1096</v>
      </c>
      <c r="N13" s="244">
        <v>1146</v>
      </c>
      <c r="O13" s="245">
        <v>1196</v>
      </c>
    </row>
    <row r="14" spans="2:15">
      <c r="B14" s="224" t="s">
        <v>313</v>
      </c>
      <c r="C14" s="224">
        <f>IF(C6*VLOOKUP(C6,G7:I11,2,TRUE)+VLOOKUP(C6,G7:I11,3,TRUE)&lt;55,55,C6*VLOOKUP(C6,G7:I11,2,TRUE)+VLOOKUP(C6,G7:I11,3,TRUE))</f>
        <v>164</v>
      </c>
      <c r="D14" s="219" t="s">
        <v>300</v>
      </c>
      <c r="E14" s="246"/>
      <c r="K14" s="247">
        <v>0</v>
      </c>
      <c r="L14" s="248">
        <v>38</v>
      </c>
      <c r="M14" s="248">
        <v>26</v>
      </c>
      <c r="N14" s="248">
        <v>13</v>
      </c>
      <c r="O14" s="235">
        <v>0</v>
      </c>
    </row>
    <row r="15" spans="2:15">
      <c r="B15" s="231" t="s">
        <v>314</v>
      </c>
      <c r="C15" s="249">
        <f>C6*15%</f>
        <v>90</v>
      </c>
      <c r="D15" s="219" t="s">
        <v>300</v>
      </c>
      <c r="E15" s="246" t="s">
        <v>315</v>
      </c>
      <c r="K15" s="250">
        <v>151</v>
      </c>
      <c r="L15" s="248">
        <v>36</v>
      </c>
      <c r="M15" s="248">
        <v>24</v>
      </c>
      <c r="N15" s="248">
        <v>12</v>
      </c>
      <c r="O15" s="235">
        <v>0</v>
      </c>
    </row>
    <row r="16" spans="2:15">
      <c r="B16" s="231" t="s">
        <v>316</v>
      </c>
      <c r="C16" s="231">
        <f>VLOOKUP(C6,G30:H33,2,TRUE)</f>
        <v>48</v>
      </c>
      <c r="D16" s="219" t="s">
        <v>300</v>
      </c>
      <c r="G16" s="223" t="s">
        <v>317</v>
      </c>
      <c r="K16" s="250">
        <v>156</v>
      </c>
      <c r="L16" s="248">
        <v>31</v>
      </c>
      <c r="M16" s="248">
        <v>21</v>
      </c>
      <c r="N16" s="248">
        <v>11</v>
      </c>
      <c r="O16" s="235">
        <v>0</v>
      </c>
    </row>
    <row r="17" spans="2:15">
      <c r="B17" s="231" t="s">
        <v>318</v>
      </c>
      <c r="C17" s="231">
        <f>IF(C7="あり",VLOOKUP(C8,K14:O23,VLOOKUP(C6,K6:L9,2,TRUE),TRUE),0)</f>
        <v>0</v>
      </c>
      <c r="D17" s="219" t="s">
        <v>300</v>
      </c>
      <c r="G17" s="226" t="s">
        <v>319</v>
      </c>
      <c r="H17" s="227" t="s">
        <v>302</v>
      </c>
      <c r="I17" s="228" t="s">
        <v>303</v>
      </c>
      <c r="K17" s="250">
        <v>161</v>
      </c>
      <c r="L17" s="248">
        <v>26</v>
      </c>
      <c r="M17" s="248">
        <v>18</v>
      </c>
      <c r="N17" s="248">
        <v>9</v>
      </c>
      <c r="O17" s="235">
        <v>0</v>
      </c>
    </row>
    <row r="18" spans="2:15">
      <c r="B18" s="231" t="s">
        <v>320</v>
      </c>
      <c r="C18" s="231">
        <f>C9*38+C10*63+C11*48+C12*58</f>
        <v>0</v>
      </c>
      <c r="D18" s="219" t="s">
        <v>300</v>
      </c>
      <c r="G18" s="233">
        <v>0</v>
      </c>
      <c r="H18" s="251">
        <v>0.05</v>
      </c>
      <c r="I18" s="235">
        <v>0</v>
      </c>
      <c r="K18" s="250">
        <v>166</v>
      </c>
      <c r="L18" s="248">
        <v>21</v>
      </c>
      <c r="M18" s="248">
        <v>14</v>
      </c>
      <c r="N18" s="248">
        <v>7</v>
      </c>
      <c r="O18" s="235">
        <v>0</v>
      </c>
    </row>
    <row r="19" spans="2:15">
      <c r="B19" s="231" t="s">
        <v>321</v>
      </c>
      <c r="C19" s="237">
        <v>5</v>
      </c>
      <c r="D19" s="219" t="s">
        <v>300</v>
      </c>
      <c r="G19" s="233">
        <v>196</v>
      </c>
      <c r="H19" s="251">
        <v>0.1</v>
      </c>
      <c r="I19" s="235">
        <v>-9.75</v>
      </c>
      <c r="K19" s="250">
        <v>175</v>
      </c>
      <c r="L19" s="248">
        <v>16</v>
      </c>
      <c r="M19" s="248">
        <v>11</v>
      </c>
      <c r="N19" s="248">
        <v>6</v>
      </c>
      <c r="O19" s="235">
        <v>0</v>
      </c>
    </row>
    <row r="20" spans="2:15">
      <c r="B20" s="231" t="s">
        <v>322</v>
      </c>
      <c r="C20" s="237">
        <v>0</v>
      </c>
      <c r="D20" s="219" t="s">
        <v>300</v>
      </c>
      <c r="G20" s="233">
        <v>331</v>
      </c>
      <c r="H20" s="251">
        <v>0.2</v>
      </c>
      <c r="I20" s="235">
        <v>-42.75</v>
      </c>
      <c r="K20" s="250">
        <v>183</v>
      </c>
      <c r="L20" s="248">
        <v>11</v>
      </c>
      <c r="M20" s="248">
        <v>8</v>
      </c>
      <c r="N20" s="248">
        <v>4</v>
      </c>
      <c r="O20" s="235">
        <v>0</v>
      </c>
    </row>
    <row r="21" spans="2:15">
      <c r="B21" s="252" t="s">
        <v>323</v>
      </c>
      <c r="C21" s="253">
        <v>0</v>
      </c>
      <c r="D21" s="219" t="s">
        <v>300</v>
      </c>
      <c r="G21" s="233">
        <v>696</v>
      </c>
      <c r="H21" s="251">
        <v>0.23</v>
      </c>
      <c r="I21" s="235">
        <v>-63.6</v>
      </c>
      <c r="K21" s="250">
        <v>190</v>
      </c>
      <c r="L21" s="248">
        <v>6</v>
      </c>
      <c r="M21" s="248">
        <v>4</v>
      </c>
      <c r="N21" s="248">
        <v>2</v>
      </c>
      <c r="O21" s="235">
        <v>0</v>
      </c>
    </row>
    <row r="22" spans="2:15">
      <c r="B22" s="219" t="s">
        <v>324</v>
      </c>
      <c r="C22" s="254">
        <f>SUM(C14:C21)</f>
        <v>307</v>
      </c>
      <c r="D22" s="219" t="s">
        <v>300</v>
      </c>
      <c r="E22" s="221" t="s">
        <v>325</v>
      </c>
      <c r="G22" s="233">
        <v>901</v>
      </c>
      <c r="H22" s="251">
        <v>0.33</v>
      </c>
      <c r="I22" s="235">
        <v>-153.6</v>
      </c>
      <c r="K22" s="250">
        <v>197</v>
      </c>
      <c r="L22" s="248">
        <v>3</v>
      </c>
      <c r="M22" s="248">
        <v>2</v>
      </c>
      <c r="N22" s="248">
        <v>1</v>
      </c>
      <c r="O22" s="235">
        <v>0</v>
      </c>
    </row>
    <row r="23" spans="2:15">
      <c r="G23" s="233">
        <v>1801</v>
      </c>
      <c r="H23" s="251">
        <v>0.4</v>
      </c>
      <c r="I23" s="235">
        <v>-279.60000000000002</v>
      </c>
      <c r="K23" s="255">
        <v>201</v>
      </c>
      <c r="L23" s="256">
        <v>0</v>
      </c>
      <c r="M23" s="256">
        <v>0</v>
      </c>
      <c r="N23" s="256">
        <v>0</v>
      </c>
      <c r="O23" s="239">
        <v>0</v>
      </c>
    </row>
    <row r="24" spans="2:15">
      <c r="B24" s="224" t="s">
        <v>326</v>
      </c>
      <c r="C24" s="225">
        <v>0</v>
      </c>
      <c r="D24" s="219" t="s">
        <v>327</v>
      </c>
      <c r="G24" s="240">
        <v>4001</v>
      </c>
      <c r="H24" s="257">
        <v>0.45</v>
      </c>
      <c r="I24" s="239">
        <v>-479.6</v>
      </c>
    </row>
    <row r="26" spans="2:15">
      <c r="B26" s="224" t="s">
        <v>319</v>
      </c>
      <c r="C26" s="224">
        <f>IF(C6-C22&gt;0,C6-C22,0)</f>
        <v>293</v>
      </c>
      <c r="D26" s="219" t="s">
        <v>300</v>
      </c>
      <c r="E26" s="221" t="s">
        <v>328</v>
      </c>
    </row>
    <row r="27" spans="2:15">
      <c r="B27" s="231" t="s">
        <v>329</v>
      </c>
      <c r="C27" s="249">
        <f>C26*(VLOOKUP(C26,G18:I24,2,TRUE))+VLOOKUP(C26,G18:I24,3,TRUE)</f>
        <v>19.55</v>
      </c>
      <c r="D27" s="219" t="s">
        <v>327</v>
      </c>
    </row>
    <row r="28" spans="2:15">
      <c r="B28" s="231" t="s">
        <v>330</v>
      </c>
      <c r="C28" s="249">
        <f>IF(C26*10%&gt;0,C26*10%,0)+1-C24+0.2</f>
        <v>30.5</v>
      </c>
      <c r="D28" s="219" t="s">
        <v>327</v>
      </c>
      <c r="G28" s="223" t="s">
        <v>316</v>
      </c>
    </row>
    <row r="29" spans="2:15">
      <c r="B29" s="231" t="s">
        <v>331</v>
      </c>
      <c r="C29" s="249">
        <f>SUM(C27:C28)</f>
        <v>50.05</v>
      </c>
      <c r="D29" s="219" t="s">
        <v>327</v>
      </c>
      <c r="E29" s="221" t="s">
        <v>332</v>
      </c>
      <c r="G29" s="226" t="s">
        <v>299</v>
      </c>
      <c r="H29" s="228" t="s">
        <v>333</v>
      </c>
    </row>
    <row r="30" spans="2:15">
      <c r="B30" s="224" t="s">
        <v>334</v>
      </c>
      <c r="C30" s="258">
        <f>C29/C6*100</f>
        <v>8.3416666666666668</v>
      </c>
      <c r="D30" s="219" t="s">
        <v>335</v>
      </c>
      <c r="G30" s="259">
        <v>0</v>
      </c>
      <c r="H30" s="235">
        <v>48</v>
      </c>
    </row>
    <row r="31" spans="2:15">
      <c r="B31" s="260" t="s">
        <v>336</v>
      </c>
      <c r="C31" s="261">
        <f>C6-C15-C29</f>
        <v>459.95</v>
      </c>
      <c r="D31" s="219" t="s">
        <v>327</v>
      </c>
      <c r="E31" s="221" t="s">
        <v>337</v>
      </c>
      <c r="G31" s="259">
        <v>2596</v>
      </c>
      <c r="H31" s="235">
        <v>32</v>
      </c>
    </row>
    <row r="32" spans="2:15">
      <c r="B32" s="219" t="s">
        <v>338</v>
      </c>
      <c r="C32" s="254">
        <f>C31/C6*100</f>
        <v>76.658333333333331</v>
      </c>
      <c r="D32" s="219" t="s">
        <v>335</v>
      </c>
      <c r="G32" s="259">
        <v>2646</v>
      </c>
      <c r="H32" s="235">
        <v>16</v>
      </c>
    </row>
    <row r="33" spans="2:8">
      <c r="G33" s="262">
        <v>2696</v>
      </c>
      <c r="H33" s="239">
        <v>0</v>
      </c>
    </row>
    <row r="34" spans="2:8">
      <c r="B34" s="219" t="s">
        <v>696</v>
      </c>
      <c r="G34" s="223"/>
    </row>
    <row r="35" spans="2:8">
      <c r="B35" s="219" t="s">
        <v>339</v>
      </c>
      <c r="G35" s="223"/>
    </row>
    <row r="36" spans="2:8">
      <c r="B36" s="219" t="s">
        <v>340</v>
      </c>
    </row>
    <row r="37" spans="2:8">
      <c r="B37" s="219" t="s">
        <v>341</v>
      </c>
    </row>
  </sheetData>
  <sheetProtection algorithmName="SHA-512" hashValue="cfl6L2IeX9+g+8a6Yj8wSgFFNAeWs/hiYlJJtcT0SAVkjmi7ONeMpgYFe5hdXgPmd0cKz+DX0UQWeFVUjiaJSw==" saltValue="RoK/xNnuhzEMZOy/RET3oA=="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2024-11-17T12:55:59Z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