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enaga\Desktop\"/>
    </mc:Choice>
  </mc:AlternateContent>
  <xr:revisionPtr revIDLastSave="0" documentId="13_ncr:1_{1B18E79F-38A6-4EB6-BB2A-32FEC2B237EC}" xr6:coauthVersionLast="45" xr6:coauthVersionMax="45" xr10:uidLastSave="{00000000-0000-0000-0000-000000000000}"/>
  <bookViews>
    <workbookView xWindow="2550" yWindow="360" windowWidth="19395" windowHeight="15570" xr2:uid="{0818223A-5EA2-4DA7-9C66-91077B04C1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8" i="1" l="1"/>
  <c r="C14" i="1" l="1"/>
  <c r="C15" i="1" l="1"/>
  <c r="C22" i="1" s="1"/>
  <c r="C26" i="1" l="1"/>
  <c r="C28" i="1" s="1"/>
  <c r="C27" i="1" l="1"/>
  <c r="C29" i="1" l="1"/>
  <c r="C30" i="1" s="1"/>
  <c r="C31" i="1" l="1"/>
  <c r="C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suenaga</author>
  </authors>
  <commentList>
    <comment ref="C9" authorId="0" shapeId="0" xr:uid="{52942AEB-405F-49C8-8F13-99A68A1F616C}">
      <text>
        <r>
          <rPr>
            <sz val="9"/>
            <color indexed="81"/>
            <rFont val="MS P ゴシック"/>
            <family val="3"/>
            <charset val="128"/>
          </rPr>
          <t xml:space="preserve">・被扶養者の年齢は当年12/31時点。
・ダブルカウントしない。
</t>
        </r>
      </text>
    </comment>
    <comment ref="C19" authorId="0" shapeId="0" xr:uid="{0305131C-E6F4-4CB1-8154-C90B8833FAB9}">
      <text>
        <r>
          <rPr>
            <sz val="9"/>
            <color indexed="81"/>
            <rFont val="MS P ゴシック"/>
            <family val="3"/>
            <charset val="128"/>
          </rPr>
          <t>0～12万円
必要に応じて変更ください。</t>
        </r>
      </text>
    </comment>
    <comment ref="C24" authorId="0" shapeId="0" xr:uid="{0DDF2641-2BF3-4626-BE37-D6E123A0AB06}">
      <text>
        <r>
          <rPr>
            <sz val="9"/>
            <color indexed="81"/>
            <rFont val="MS P ゴシック"/>
            <family val="3"/>
            <charset val="128"/>
          </rPr>
          <t>年収に応じた節税限度額を上限に入力ください。</t>
        </r>
      </text>
    </comment>
  </commentList>
</comments>
</file>

<file path=xl/sharedStrings.xml><?xml version="1.0" encoding="utf-8"?>
<sst xmlns="http://schemas.openxmlformats.org/spreadsheetml/2006/main" count="77" uniqueCount="51">
  <si>
    <t>年収</t>
    <rPh sb="0" eb="2">
      <t>ネンシュウ</t>
    </rPh>
    <phoneticPr fontId="2"/>
  </si>
  <si>
    <t>人</t>
    <rPh sb="0" eb="1">
      <t>ニン</t>
    </rPh>
    <phoneticPr fontId="2"/>
  </si>
  <si>
    <t>万円</t>
    <rPh sb="0" eb="2">
      <t>マンエン</t>
    </rPh>
    <phoneticPr fontId="2"/>
  </si>
  <si>
    <t>給与所得控除</t>
  </si>
  <si>
    <t>給与所得控除</t>
    <rPh sb="0" eb="2">
      <t>キュウヨ</t>
    </rPh>
    <rPh sb="2" eb="4">
      <t>ショトク</t>
    </rPh>
    <rPh sb="4" eb="6">
      <t>コウジョ</t>
    </rPh>
    <phoneticPr fontId="2"/>
  </si>
  <si>
    <t>基礎控除</t>
    <rPh sb="0" eb="2">
      <t>キソ</t>
    </rPh>
    <rPh sb="2" eb="4">
      <t>コウジョ</t>
    </rPh>
    <phoneticPr fontId="2"/>
  </si>
  <si>
    <t>配偶者控除</t>
    <rPh sb="0" eb="3">
      <t>ハイグウシャ</t>
    </rPh>
    <rPh sb="3" eb="5">
      <t>コウジョ</t>
    </rPh>
    <phoneticPr fontId="2"/>
  </si>
  <si>
    <t>生命保険料控除</t>
    <rPh sb="0" eb="2">
      <t>セイメイ</t>
    </rPh>
    <rPh sb="2" eb="5">
      <t>ｐ</t>
    </rPh>
    <rPh sb="5" eb="7">
      <t>コウジョ</t>
    </rPh>
    <phoneticPr fontId="2"/>
  </si>
  <si>
    <t>課税所得</t>
    <rPh sb="0" eb="2">
      <t>カゼイ</t>
    </rPh>
    <rPh sb="2" eb="4">
      <t>ショトク</t>
    </rPh>
    <phoneticPr fontId="2"/>
  </si>
  <si>
    <t>所得税</t>
    <rPh sb="0" eb="3">
      <t>ショトクゼイ</t>
    </rPh>
    <phoneticPr fontId="2"/>
  </si>
  <si>
    <t>万円</t>
    <rPh sb="0" eb="2">
      <t>ｍ</t>
    </rPh>
    <phoneticPr fontId="2"/>
  </si>
  <si>
    <t>住民税</t>
    <rPh sb="0" eb="3">
      <t>ジュウミンゼイ</t>
    </rPh>
    <phoneticPr fontId="2"/>
  </si>
  <si>
    <t>％</t>
    <phoneticPr fontId="2"/>
  </si>
  <si>
    <t>扶養配偶者</t>
    <rPh sb="0" eb="2">
      <t>フヨウ</t>
    </rPh>
    <rPh sb="2" eb="5">
      <t>ハイグウシャ</t>
    </rPh>
    <phoneticPr fontId="2"/>
  </si>
  <si>
    <t>あり</t>
  </si>
  <si>
    <t>控除額計</t>
    <rPh sb="0" eb="2">
      <t>コウジョ</t>
    </rPh>
    <rPh sb="2" eb="3">
      <t>ガク</t>
    </rPh>
    <rPh sb="3" eb="4">
      <t>ケイ</t>
    </rPh>
    <phoneticPr fontId="2"/>
  </si>
  <si>
    <t>社会保険料控除(15%)</t>
    <rPh sb="0" eb="2">
      <t>シャカイ</t>
    </rPh>
    <rPh sb="2" eb="5">
      <t>ホケンリョウ</t>
    </rPh>
    <rPh sb="5" eb="7">
      <t>コウジョ</t>
    </rPh>
    <phoneticPr fontId="2"/>
  </si>
  <si>
    <t>所得税速算表</t>
  </si>
  <si>
    <t>税/年収比</t>
    <rPh sb="0" eb="1">
      <t>ゼイ</t>
    </rPh>
    <rPh sb="2" eb="4">
      <t>ネンシュウ</t>
    </rPh>
    <rPh sb="4" eb="5">
      <t>ヒ</t>
    </rPh>
    <phoneticPr fontId="2"/>
  </si>
  <si>
    <t>手取り額</t>
    <rPh sb="0" eb="2">
      <t>テド</t>
    </rPh>
    <rPh sb="3" eb="4">
      <t>ガク</t>
    </rPh>
    <phoneticPr fontId="2"/>
  </si>
  <si>
    <t>税合計</t>
    <rPh sb="0" eb="1">
      <t>ゼイ</t>
    </rPh>
    <rPh sb="1" eb="3">
      <t>ゴウケイ</t>
    </rPh>
    <phoneticPr fontId="2"/>
  </si>
  <si>
    <t>手取り額/年収比</t>
    <rPh sb="0" eb="2">
      <t>テド</t>
    </rPh>
    <rPh sb="3" eb="4">
      <t>ガク</t>
    </rPh>
    <rPh sb="5" eb="7">
      <t>ネンシュウ</t>
    </rPh>
    <rPh sb="7" eb="8">
      <t>ヒ</t>
    </rPh>
    <phoneticPr fontId="2"/>
  </si>
  <si>
    <t>税率</t>
    <rPh sb="0" eb="2">
      <t>ゼイリツ</t>
    </rPh>
    <phoneticPr fontId="2"/>
  </si>
  <si>
    <t>速算加減値</t>
    <rPh sb="0" eb="2">
      <t>ソクサン</t>
    </rPh>
    <rPh sb="2" eb="4">
      <t>カゲン</t>
    </rPh>
    <rPh sb="4" eb="5">
      <t>チ</t>
    </rPh>
    <phoneticPr fontId="2"/>
  </si>
  <si>
    <t>配偶者の年収</t>
    <rPh sb="0" eb="3">
      <t>ハイグウシャ</t>
    </rPh>
    <rPh sb="4" eb="6">
      <t>ネンシュウ</t>
    </rPh>
    <phoneticPr fontId="2"/>
  </si>
  <si>
    <t>配偶者収入</t>
    <rPh sb="0" eb="3">
      <t>ハイグウシャ</t>
    </rPh>
    <rPh sb="3" eb="5">
      <t>シュウニュウ</t>
    </rPh>
    <phoneticPr fontId="2"/>
  </si>
  <si>
    <t>本人収入</t>
    <rPh sb="0" eb="2">
      <t>ホンニン</t>
    </rPh>
    <rPh sb="2" eb="4">
      <t>シュウニュウ</t>
    </rPh>
    <phoneticPr fontId="2"/>
  </si>
  <si>
    <t>vlookup関数のための数値</t>
    <rPh sb="7" eb="9">
      <t>カンスウ</t>
    </rPh>
    <rPh sb="13" eb="15">
      <t>スウチ</t>
    </rPh>
    <phoneticPr fontId="2"/>
  </si>
  <si>
    <t>19-23歳の子供(扶養）</t>
    <rPh sb="5" eb="6">
      <t>サイ</t>
    </rPh>
    <rPh sb="7" eb="9">
      <t>コドモ</t>
    </rPh>
    <rPh sb="10" eb="12">
      <t>フヨウ</t>
    </rPh>
    <phoneticPr fontId="2"/>
  </si>
  <si>
    <t>70歳以上・同居(扶養)</t>
    <rPh sb="2" eb="3">
      <t>サイ</t>
    </rPh>
    <rPh sb="3" eb="5">
      <t>イジョウ</t>
    </rPh>
    <rPh sb="6" eb="8">
      <t>ドウキョ</t>
    </rPh>
    <rPh sb="9" eb="11">
      <t>フヨウ</t>
    </rPh>
    <phoneticPr fontId="2"/>
  </si>
  <si>
    <t>70歳以上・非同居(扶養)</t>
    <rPh sb="2" eb="3">
      <t>サイ</t>
    </rPh>
    <rPh sb="3" eb="5">
      <t>イジョウ</t>
    </rPh>
    <rPh sb="6" eb="7">
      <t>ヒ</t>
    </rPh>
    <rPh sb="7" eb="9">
      <t>ドウキョ</t>
    </rPh>
    <rPh sb="10" eb="12">
      <t>フヨウ</t>
    </rPh>
    <phoneticPr fontId="2"/>
  </si>
  <si>
    <t>他扶養控除</t>
    <rPh sb="0" eb="1">
      <t>ホカ</t>
    </rPh>
    <rPh sb="1" eb="3">
      <t>フヨウ</t>
    </rPh>
    <rPh sb="3" eb="5">
      <t>コウジョ</t>
    </rPh>
    <phoneticPr fontId="2"/>
  </si>
  <si>
    <t>※住民税と所得税控除額が異なる分、住民税額に＋1万円して計算。</t>
    <rPh sb="1" eb="4">
      <t>ジュウミンゼイ</t>
    </rPh>
    <rPh sb="5" eb="8">
      <t>ショトクゼイ</t>
    </rPh>
    <rPh sb="8" eb="10">
      <t>コウジョ</t>
    </rPh>
    <rPh sb="10" eb="11">
      <t>ガク</t>
    </rPh>
    <rPh sb="12" eb="13">
      <t>コト</t>
    </rPh>
    <rPh sb="15" eb="16">
      <t>ブン</t>
    </rPh>
    <rPh sb="17" eb="20">
      <t>ジュウミンゼイ</t>
    </rPh>
    <rPh sb="20" eb="21">
      <t>ガク</t>
    </rPh>
    <rPh sb="24" eb="26">
      <t>ｍ</t>
    </rPh>
    <rPh sb="28" eb="30">
      <t>ケイサン</t>
    </rPh>
    <phoneticPr fontId="2"/>
  </si>
  <si>
    <t>ideco控除</t>
    <rPh sb="5" eb="7">
      <t>コウジョ</t>
    </rPh>
    <phoneticPr fontId="2"/>
  </si>
  <si>
    <t>①</t>
    <phoneticPr fontId="2"/>
  </si>
  <si>
    <t>②</t>
    <phoneticPr fontId="2"/>
  </si>
  <si>
    <t>③</t>
    <phoneticPr fontId="2"/>
  </si>
  <si>
    <t>①－③</t>
    <phoneticPr fontId="2"/>
  </si>
  <si>
    <t>④</t>
    <phoneticPr fontId="2"/>
  </si>
  <si>
    <t>①－②－④</t>
    <phoneticPr fontId="2"/>
  </si>
  <si>
    <t>※住宅ローン控除は考慮せず。</t>
    <rPh sb="1" eb="3">
      <t>ジュウタク</t>
    </rPh>
    <rPh sb="6" eb="8">
      <t>コウジョ</t>
    </rPh>
    <rPh sb="9" eb="11">
      <t>コウリョ</t>
    </rPh>
    <phoneticPr fontId="2"/>
  </si>
  <si>
    <t>←この色のセルに入力ください</t>
    <rPh sb="3" eb="4">
      <t>イロ</t>
    </rPh>
    <rPh sb="8" eb="10">
      <t>ニュウリョク</t>
    </rPh>
    <phoneticPr fontId="2"/>
  </si>
  <si>
    <t>年収から手取り額を簡易計算（会社員向け）2020年（令和2年）版</t>
    <rPh sb="0" eb="2">
      <t>ネンシュウ</t>
    </rPh>
    <rPh sb="4" eb="6">
      <t>テド</t>
    </rPh>
    <rPh sb="7" eb="8">
      <t>ガク</t>
    </rPh>
    <rPh sb="9" eb="11">
      <t>カンイ</t>
    </rPh>
    <rPh sb="11" eb="13">
      <t>ケイサン</t>
    </rPh>
    <rPh sb="14" eb="17">
      <t>カイシャイン</t>
    </rPh>
    <rPh sb="17" eb="18">
      <t>ム</t>
    </rPh>
    <rPh sb="24" eb="25">
      <t>ネン</t>
    </rPh>
    <rPh sb="26" eb="28">
      <t>レイワ</t>
    </rPh>
    <rPh sb="29" eb="30">
      <t>ネン</t>
    </rPh>
    <rPh sb="31" eb="32">
      <t>バン</t>
    </rPh>
    <phoneticPr fontId="2"/>
  </si>
  <si>
    <t>※会社員で概ね年収150万円以上（社会保険加入者）の方向け。</t>
    <rPh sb="1" eb="4">
      <t>カイシャイン</t>
    </rPh>
    <rPh sb="5" eb="6">
      <t>オオム</t>
    </rPh>
    <rPh sb="7" eb="9">
      <t>ネンシュウ</t>
    </rPh>
    <rPh sb="12" eb="14">
      <t>ｍ</t>
    </rPh>
    <rPh sb="14" eb="16">
      <t>イジョウ</t>
    </rPh>
    <rPh sb="17" eb="19">
      <t>シャカイ</t>
    </rPh>
    <rPh sb="19" eb="21">
      <t>ホケン</t>
    </rPh>
    <rPh sb="21" eb="24">
      <t>カニュウシャ</t>
    </rPh>
    <rPh sb="26" eb="27">
      <t>カタ</t>
    </rPh>
    <rPh sb="27" eb="28">
      <t>ム</t>
    </rPh>
    <phoneticPr fontId="2"/>
  </si>
  <si>
    <t>配偶者控除額</t>
    <rPh sb="0" eb="3">
      <t>ハイグウシャ</t>
    </rPh>
    <rPh sb="3" eb="5">
      <t>コウジョ</t>
    </rPh>
    <rPh sb="5" eb="6">
      <t>ガク</t>
    </rPh>
    <phoneticPr fontId="2"/>
  </si>
  <si>
    <t>　＊ざっくりした計算になりますので予めご了承ください。</t>
    <rPh sb="8" eb="10">
      <t>ケイサン</t>
    </rPh>
    <rPh sb="17" eb="18">
      <t>アラカジ</t>
    </rPh>
    <rPh sb="20" eb="22">
      <t>リョウショウ</t>
    </rPh>
    <phoneticPr fontId="2"/>
  </si>
  <si>
    <t>控除額</t>
    <rPh sb="0" eb="2">
      <t>コウジョ</t>
    </rPh>
    <rPh sb="2" eb="3">
      <t>ガク</t>
    </rPh>
    <phoneticPr fontId="2"/>
  </si>
  <si>
    <t>※生命保険料控除額はCASEによって異なるためデフォルトでは5万円。</t>
    <rPh sb="1" eb="3">
      <t>セイメイ</t>
    </rPh>
    <rPh sb="3" eb="5">
      <t>ホケン</t>
    </rPh>
    <rPh sb="5" eb="6">
      <t>リョウ</t>
    </rPh>
    <rPh sb="6" eb="8">
      <t>コウジョ</t>
    </rPh>
    <rPh sb="8" eb="9">
      <t>ガク</t>
    </rPh>
    <rPh sb="18" eb="19">
      <t>コト</t>
    </rPh>
    <rPh sb="31" eb="33">
      <t>ｍ</t>
    </rPh>
    <phoneticPr fontId="2"/>
  </si>
  <si>
    <t>その他控除</t>
    <rPh sb="2" eb="3">
      <t>タ</t>
    </rPh>
    <rPh sb="3" eb="5">
      <t>コウジョ</t>
    </rPh>
    <phoneticPr fontId="2"/>
  </si>
  <si>
    <t>前年ふるさと納税額</t>
    <rPh sb="0" eb="2">
      <t>ゼンネン</t>
    </rPh>
    <rPh sb="6" eb="8">
      <t>ノウゼイ</t>
    </rPh>
    <rPh sb="8" eb="9">
      <t>ガク</t>
    </rPh>
    <phoneticPr fontId="2"/>
  </si>
  <si>
    <t>16歳以上の子供等(扶養）</t>
    <rPh sb="2" eb="3">
      <t>サイ</t>
    </rPh>
    <rPh sb="3" eb="5">
      <t>イジョウ</t>
    </rPh>
    <rPh sb="6" eb="8">
      <t>コドモ</t>
    </rPh>
    <rPh sb="8" eb="9">
      <t>ナド</t>
    </rPh>
    <rPh sb="10" eb="1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</si>
</sst>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&quot;～&quot;"/>
    <numFmt numFmtId="178" formatCode="0&quot;～&quot;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191919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9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2" borderId="2" xfId="0" applyFont="1" applyFill="1" applyBorder="1" applyProtection="1">
      <alignment vertical="center"/>
      <protection locked="0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0" fontId="6" fillId="2" borderId="3" xfId="0" applyFont="1" applyFill="1" applyBorder="1" applyProtection="1">
      <alignment vertical="center"/>
      <protection locked="0"/>
    </xf>
    <xf numFmtId="178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78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8" fontId="6" fillId="3" borderId="8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>
      <alignment vertical="center"/>
    </xf>
    <xf numFmtId="177" fontId="6" fillId="3" borderId="8" xfId="0" applyNumberFormat="1" applyFont="1" applyFill="1" applyBorder="1" applyAlignment="1">
      <alignment horizontal="center" vertical="center"/>
    </xf>
    <xf numFmtId="9" fontId="6" fillId="0" borderId="0" xfId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177" fontId="6" fillId="3" borderId="1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2" borderId="1" xfId="0" applyFont="1" applyFill="1" applyBorder="1" applyProtection="1">
      <alignment vertical="center"/>
      <protection locked="0"/>
    </xf>
    <xf numFmtId="1" fontId="5" fillId="4" borderId="4" xfId="0" applyNumberFormat="1" applyFont="1" applyFill="1" applyBorder="1">
      <alignment vertical="center"/>
    </xf>
    <xf numFmtId="0" fontId="5" fillId="0" borderId="11" xfId="0" applyFont="1" applyBorder="1">
      <alignment vertical="center"/>
    </xf>
    <xf numFmtId="1" fontId="6" fillId="0" borderId="3" xfId="0" applyNumberFormat="1" applyFont="1" applyBorder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418D9-B4F3-4826-9BB3-A60F254CE3AE}">
  <sheetPr>
    <pageSetUpPr fitToPage="1"/>
  </sheetPr>
  <dimension ref="B2:O37"/>
  <sheetViews>
    <sheetView tabSelected="1" workbookViewId="0">
      <selection activeCell="C38" sqref="C38"/>
    </sheetView>
  </sheetViews>
  <sheetFormatPr defaultRowHeight="12.75"/>
  <cols>
    <col min="1" max="1" width="1.875" style="4" customWidth="1"/>
    <col min="2" max="2" width="16.75" style="4" customWidth="1"/>
    <col min="3" max="3" width="9" style="4"/>
    <col min="4" max="4" width="5.625" style="4" customWidth="1"/>
    <col min="5" max="5" width="7.375" style="1" customWidth="1"/>
    <col min="6" max="6" width="5.875" style="4" customWidth="1"/>
    <col min="7" max="9" width="9" style="4"/>
    <col min="10" max="10" width="5.875" style="4" customWidth="1"/>
    <col min="11" max="16384" width="9" style="4"/>
  </cols>
  <sheetData>
    <row r="2" spans="2:15" ht="16.5">
      <c r="B2" s="3" t="s">
        <v>42</v>
      </c>
    </row>
    <row r="3" spans="2:15">
      <c r="B3" s="4" t="s">
        <v>45</v>
      </c>
    </row>
    <row r="4" spans="2:15">
      <c r="C4" s="5"/>
      <c r="D4" s="4" t="s">
        <v>41</v>
      </c>
    </row>
    <row r="5" spans="2:15">
      <c r="G5" s="6" t="s">
        <v>3</v>
      </c>
      <c r="K5" s="4" t="s">
        <v>26</v>
      </c>
      <c r="L5" s="4" t="s">
        <v>27</v>
      </c>
    </row>
    <row r="6" spans="2:15">
      <c r="B6" s="7" t="s">
        <v>0</v>
      </c>
      <c r="C6" s="8">
        <v>700</v>
      </c>
      <c r="D6" s="4" t="s">
        <v>2</v>
      </c>
      <c r="E6" s="1" t="s">
        <v>34</v>
      </c>
      <c r="G6" s="9" t="s">
        <v>0</v>
      </c>
      <c r="H6" s="10" t="s">
        <v>22</v>
      </c>
      <c r="I6" s="11" t="s">
        <v>23</v>
      </c>
      <c r="K6" s="12">
        <v>0</v>
      </c>
      <c r="L6" s="13">
        <v>2</v>
      </c>
    </row>
    <row r="7" spans="2:15">
      <c r="B7" s="14" t="s">
        <v>13</v>
      </c>
      <c r="C7" s="15" t="s">
        <v>14</v>
      </c>
      <c r="G7" s="16">
        <v>0</v>
      </c>
      <c r="H7" s="17">
        <v>0.4</v>
      </c>
      <c r="I7" s="18">
        <v>-10</v>
      </c>
      <c r="K7" s="19">
        <v>1096</v>
      </c>
      <c r="L7" s="18">
        <v>3</v>
      </c>
    </row>
    <row r="8" spans="2:15">
      <c r="B8" s="14" t="s">
        <v>24</v>
      </c>
      <c r="C8" s="20">
        <v>0</v>
      </c>
      <c r="D8" s="4" t="s">
        <v>2</v>
      </c>
      <c r="G8" s="16">
        <v>181</v>
      </c>
      <c r="H8" s="17">
        <v>0.3</v>
      </c>
      <c r="I8" s="18">
        <v>8</v>
      </c>
      <c r="K8" s="19">
        <v>1146</v>
      </c>
      <c r="L8" s="18">
        <v>4</v>
      </c>
    </row>
    <row r="9" spans="2:15">
      <c r="B9" s="14" t="s">
        <v>50</v>
      </c>
      <c r="C9" s="20">
        <v>0</v>
      </c>
      <c r="D9" s="4" t="s">
        <v>1</v>
      </c>
      <c r="G9" s="16">
        <v>361</v>
      </c>
      <c r="H9" s="17">
        <v>0.2</v>
      </c>
      <c r="I9" s="18">
        <v>44</v>
      </c>
      <c r="K9" s="21">
        <v>1196</v>
      </c>
      <c r="L9" s="22">
        <v>5</v>
      </c>
    </row>
    <row r="10" spans="2:15">
      <c r="B10" s="14" t="s">
        <v>28</v>
      </c>
      <c r="C10" s="20">
        <v>0</v>
      </c>
      <c r="D10" s="4" t="s">
        <v>1</v>
      </c>
      <c r="G10" s="16">
        <v>661</v>
      </c>
      <c r="H10" s="17">
        <v>0.1</v>
      </c>
      <c r="I10" s="18">
        <v>110</v>
      </c>
    </row>
    <row r="11" spans="2:15">
      <c r="B11" s="14" t="s">
        <v>30</v>
      </c>
      <c r="C11" s="20">
        <v>0</v>
      </c>
      <c r="D11" s="4" t="s">
        <v>1</v>
      </c>
      <c r="G11" s="23">
        <v>851</v>
      </c>
      <c r="H11" s="24">
        <v>0</v>
      </c>
      <c r="I11" s="22">
        <v>195</v>
      </c>
      <c r="K11" s="4" t="s">
        <v>44</v>
      </c>
    </row>
    <row r="12" spans="2:15">
      <c r="B12" s="14" t="s">
        <v>29</v>
      </c>
      <c r="C12" s="20">
        <v>0</v>
      </c>
      <c r="D12" s="4" t="s">
        <v>1</v>
      </c>
      <c r="K12" s="9"/>
      <c r="L12" s="46" t="s">
        <v>26</v>
      </c>
      <c r="M12" s="46"/>
      <c r="N12" s="46"/>
      <c r="O12" s="47"/>
    </row>
    <row r="13" spans="2:15">
      <c r="K13" s="25" t="s">
        <v>25</v>
      </c>
      <c r="L13" s="26">
        <v>0</v>
      </c>
      <c r="M13" s="27">
        <v>1096</v>
      </c>
      <c r="N13" s="27">
        <v>1146</v>
      </c>
      <c r="O13" s="28">
        <v>1196</v>
      </c>
    </row>
    <row r="14" spans="2:15">
      <c r="B14" s="7" t="s">
        <v>4</v>
      </c>
      <c r="C14" s="7">
        <f>IF(C6*VLOOKUP(C6,G7:I11,2,TRUE)+VLOOKUP(C6,G7:I11,3,TRUE)&lt;55,55,C6*VLOOKUP(C6,G7:I11,2,TRUE)+VLOOKUP(C6,G7:I11,3,TRUE))</f>
        <v>180</v>
      </c>
      <c r="D14" s="4" t="s">
        <v>2</v>
      </c>
      <c r="E14" s="2"/>
      <c r="K14" s="29">
        <v>0</v>
      </c>
      <c r="L14" s="30">
        <v>38</v>
      </c>
      <c r="M14" s="30">
        <v>26</v>
      </c>
      <c r="N14" s="30">
        <v>13</v>
      </c>
      <c r="O14" s="18">
        <v>0</v>
      </c>
    </row>
    <row r="15" spans="2:15">
      <c r="B15" s="14" t="s">
        <v>16</v>
      </c>
      <c r="C15" s="45">
        <f>C6*15%</f>
        <v>105</v>
      </c>
      <c r="D15" s="4" t="s">
        <v>2</v>
      </c>
      <c r="E15" s="2" t="s">
        <v>35</v>
      </c>
      <c r="K15" s="32">
        <v>151</v>
      </c>
      <c r="L15" s="30">
        <v>36</v>
      </c>
      <c r="M15" s="30">
        <v>24</v>
      </c>
      <c r="N15" s="30">
        <v>12</v>
      </c>
      <c r="O15" s="18">
        <v>0</v>
      </c>
    </row>
    <row r="16" spans="2:15">
      <c r="B16" s="14" t="s">
        <v>5</v>
      </c>
      <c r="C16" s="14">
        <f>VLOOKUP(C6,G30:H33,2,TRUE)</f>
        <v>48</v>
      </c>
      <c r="D16" s="4" t="s">
        <v>2</v>
      </c>
      <c r="G16" s="6" t="s">
        <v>17</v>
      </c>
      <c r="K16" s="32">
        <v>156</v>
      </c>
      <c r="L16" s="30">
        <v>31</v>
      </c>
      <c r="M16" s="30">
        <v>21</v>
      </c>
      <c r="N16" s="30">
        <v>11</v>
      </c>
      <c r="O16" s="18">
        <v>0</v>
      </c>
    </row>
    <row r="17" spans="2:15">
      <c r="B17" s="14" t="s">
        <v>6</v>
      </c>
      <c r="C17" s="14">
        <f>IF(C7="あり",VLOOKUP(C8,K14:O23,VLOOKUP(C6,K6:L9,2,TRUE),TRUE),0)</f>
        <v>38</v>
      </c>
      <c r="D17" s="4" t="s">
        <v>2</v>
      </c>
      <c r="G17" s="9" t="s">
        <v>8</v>
      </c>
      <c r="H17" s="10" t="s">
        <v>22</v>
      </c>
      <c r="I17" s="11" t="s">
        <v>23</v>
      </c>
      <c r="K17" s="32">
        <v>161</v>
      </c>
      <c r="L17" s="30">
        <v>26</v>
      </c>
      <c r="M17" s="30">
        <v>18</v>
      </c>
      <c r="N17" s="30">
        <v>9</v>
      </c>
      <c r="O17" s="18">
        <v>0</v>
      </c>
    </row>
    <row r="18" spans="2:15">
      <c r="B18" s="14" t="s">
        <v>31</v>
      </c>
      <c r="C18" s="14">
        <f>C9*38+C10*63+C11*48+C12*58</f>
        <v>0</v>
      </c>
      <c r="D18" s="4" t="s">
        <v>2</v>
      </c>
      <c r="G18" s="16">
        <v>0</v>
      </c>
      <c r="H18" s="33">
        <v>0.05</v>
      </c>
      <c r="I18" s="18">
        <v>0</v>
      </c>
      <c r="K18" s="32">
        <v>166</v>
      </c>
      <c r="L18" s="30">
        <v>21</v>
      </c>
      <c r="M18" s="30">
        <v>14</v>
      </c>
      <c r="N18" s="30">
        <v>7</v>
      </c>
      <c r="O18" s="18">
        <v>0</v>
      </c>
    </row>
    <row r="19" spans="2:15">
      <c r="B19" s="14" t="s">
        <v>7</v>
      </c>
      <c r="C19" s="20">
        <v>5</v>
      </c>
      <c r="D19" s="34" t="s">
        <v>2</v>
      </c>
      <c r="G19" s="16">
        <v>196</v>
      </c>
      <c r="H19" s="33">
        <v>0.1</v>
      </c>
      <c r="I19" s="18">
        <v>-9.75</v>
      </c>
      <c r="K19" s="32">
        <v>175</v>
      </c>
      <c r="L19" s="30">
        <v>16</v>
      </c>
      <c r="M19" s="30">
        <v>11</v>
      </c>
      <c r="N19" s="30">
        <v>6</v>
      </c>
      <c r="O19" s="18">
        <v>0</v>
      </c>
    </row>
    <row r="20" spans="2:15">
      <c r="B20" s="14" t="s">
        <v>33</v>
      </c>
      <c r="C20" s="20">
        <v>0</v>
      </c>
      <c r="D20" s="34" t="s">
        <v>2</v>
      </c>
      <c r="G20" s="16">
        <v>331</v>
      </c>
      <c r="H20" s="33">
        <v>0.2</v>
      </c>
      <c r="I20" s="18">
        <v>-42.75</v>
      </c>
      <c r="K20" s="32">
        <v>183</v>
      </c>
      <c r="L20" s="30">
        <v>11</v>
      </c>
      <c r="M20" s="30">
        <v>8</v>
      </c>
      <c r="N20" s="30">
        <v>4</v>
      </c>
      <c r="O20" s="18">
        <v>0</v>
      </c>
    </row>
    <row r="21" spans="2:15">
      <c r="B21" s="35" t="s">
        <v>48</v>
      </c>
      <c r="C21" s="42">
        <v>0</v>
      </c>
      <c r="D21" s="34" t="s">
        <v>2</v>
      </c>
      <c r="G21" s="16">
        <v>696</v>
      </c>
      <c r="H21" s="33">
        <v>0.23</v>
      </c>
      <c r="I21" s="18">
        <v>-63.6</v>
      </c>
      <c r="K21" s="32">
        <v>190</v>
      </c>
      <c r="L21" s="30">
        <v>6</v>
      </c>
      <c r="M21" s="30">
        <v>4</v>
      </c>
      <c r="N21" s="30">
        <v>2</v>
      </c>
      <c r="O21" s="18">
        <v>0</v>
      </c>
    </row>
    <row r="22" spans="2:15">
      <c r="B22" s="4" t="s">
        <v>15</v>
      </c>
      <c r="C22" s="31">
        <f>SUM(C14:C21)</f>
        <v>376</v>
      </c>
      <c r="D22" s="4" t="s">
        <v>2</v>
      </c>
      <c r="E22" s="1" t="s">
        <v>36</v>
      </c>
      <c r="G22" s="16">
        <v>901</v>
      </c>
      <c r="H22" s="33">
        <v>0.33</v>
      </c>
      <c r="I22" s="18">
        <v>-153.6</v>
      </c>
      <c r="K22" s="32">
        <v>197</v>
      </c>
      <c r="L22" s="30">
        <v>3</v>
      </c>
      <c r="M22" s="30">
        <v>2</v>
      </c>
      <c r="N22" s="30">
        <v>1</v>
      </c>
      <c r="O22" s="18">
        <v>0</v>
      </c>
    </row>
    <row r="23" spans="2:15">
      <c r="G23" s="16">
        <v>1801</v>
      </c>
      <c r="H23" s="33">
        <v>0.4</v>
      </c>
      <c r="I23" s="18">
        <v>-279.60000000000002</v>
      </c>
      <c r="K23" s="36">
        <v>201</v>
      </c>
      <c r="L23" s="37">
        <v>0</v>
      </c>
      <c r="M23" s="37">
        <v>0</v>
      </c>
      <c r="N23" s="37">
        <v>0</v>
      </c>
      <c r="O23" s="22">
        <v>0</v>
      </c>
    </row>
    <row r="24" spans="2:15">
      <c r="B24" s="7" t="s">
        <v>49</v>
      </c>
      <c r="C24" s="8">
        <v>0</v>
      </c>
      <c r="D24" s="4" t="s">
        <v>10</v>
      </c>
      <c r="G24" s="23">
        <v>4001</v>
      </c>
      <c r="H24" s="38">
        <v>0.45</v>
      </c>
      <c r="I24" s="22">
        <v>-479.6</v>
      </c>
    </row>
    <row r="26" spans="2:15">
      <c r="B26" s="7" t="s">
        <v>8</v>
      </c>
      <c r="C26" s="7">
        <f>IF(C6-C22&gt;0,C6-C22,0)</f>
        <v>324</v>
      </c>
      <c r="D26" s="4" t="s">
        <v>2</v>
      </c>
      <c r="E26" s="1" t="s">
        <v>37</v>
      </c>
    </row>
    <row r="27" spans="2:15">
      <c r="B27" s="14" t="s">
        <v>9</v>
      </c>
      <c r="C27" s="45">
        <f>C26*(VLOOKUP(C26,G18:I24,2,TRUE))+VLOOKUP(C26,G18:I24,3,TRUE)</f>
        <v>22.65</v>
      </c>
      <c r="D27" s="4" t="s">
        <v>10</v>
      </c>
    </row>
    <row r="28" spans="2:15">
      <c r="B28" s="14" t="s">
        <v>11</v>
      </c>
      <c r="C28" s="45">
        <f>IF(C26*10%&gt;0,C26*10%,0)+1-C24+0.2</f>
        <v>33.6</v>
      </c>
      <c r="D28" s="4" t="s">
        <v>10</v>
      </c>
      <c r="G28" s="6" t="s">
        <v>5</v>
      </c>
    </row>
    <row r="29" spans="2:15">
      <c r="B29" s="14" t="s">
        <v>20</v>
      </c>
      <c r="C29" s="45">
        <f>SUM(C27:C28)</f>
        <v>56.25</v>
      </c>
      <c r="D29" s="4" t="s">
        <v>10</v>
      </c>
      <c r="E29" s="1" t="s">
        <v>38</v>
      </c>
      <c r="G29" s="9" t="s">
        <v>0</v>
      </c>
      <c r="H29" s="11" t="s">
        <v>46</v>
      </c>
    </row>
    <row r="30" spans="2:15">
      <c r="B30" s="7" t="s">
        <v>18</v>
      </c>
      <c r="C30" s="39">
        <f>C29/C6*100</f>
        <v>8.0357142857142865</v>
      </c>
      <c r="D30" s="4" t="s">
        <v>12</v>
      </c>
      <c r="G30" s="40">
        <v>0</v>
      </c>
      <c r="H30" s="18">
        <v>48</v>
      </c>
    </row>
    <row r="31" spans="2:15">
      <c r="B31" s="44" t="s">
        <v>19</v>
      </c>
      <c r="C31" s="43">
        <f>C6-C15-C29</f>
        <v>538.75</v>
      </c>
      <c r="D31" s="4" t="s">
        <v>10</v>
      </c>
      <c r="E31" s="1" t="s">
        <v>39</v>
      </c>
      <c r="G31" s="40">
        <v>2596</v>
      </c>
      <c r="H31" s="18">
        <v>32</v>
      </c>
    </row>
    <row r="32" spans="2:15">
      <c r="B32" s="4" t="s">
        <v>21</v>
      </c>
      <c r="C32" s="31">
        <f>C31/C6*100</f>
        <v>76.964285714285722</v>
      </c>
      <c r="D32" s="4" t="s">
        <v>12</v>
      </c>
      <c r="G32" s="40">
        <v>2646</v>
      </c>
      <c r="H32" s="18">
        <v>16</v>
      </c>
    </row>
    <row r="33" spans="2:8">
      <c r="G33" s="41">
        <v>2696</v>
      </c>
      <c r="H33" s="22">
        <v>0</v>
      </c>
    </row>
    <row r="34" spans="2:8">
      <c r="B34" s="4" t="s">
        <v>43</v>
      </c>
      <c r="G34" s="6"/>
    </row>
    <row r="35" spans="2:8">
      <c r="B35" s="4" t="s">
        <v>47</v>
      </c>
      <c r="G35" s="6"/>
    </row>
    <row r="36" spans="2:8">
      <c r="B36" s="4" t="s">
        <v>32</v>
      </c>
    </row>
    <row r="37" spans="2:8">
      <c r="B37" s="4" t="s">
        <v>40</v>
      </c>
    </row>
  </sheetData>
  <mergeCells count="1">
    <mergeCell ref="L12:O12"/>
  </mergeCells>
  <phoneticPr fontId="2"/>
  <dataValidations count="1">
    <dataValidation type="list" allowBlank="1" showInputMessage="1" showErrorMessage="1" sqref="C7" xr:uid="{D1289A84-A5C8-45CC-BBAD-F68FE0BB5020}">
      <formula1>"あり,なし"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suenaga</dc:creator>
  <cp:lastModifiedBy>suenaga</cp:lastModifiedBy>
  <cp:lastPrinted>2020-05-20T06:49:16Z</cp:lastPrinted>
  <dcterms:created xsi:type="dcterms:W3CDTF">2020-05-20T01:41:20Z</dcterms:created>
  <dcterms:modified xsi:type="dcterms:W3CDTF">2020-05-20T08:29:06Z</dcterms:modified>
</cp:coreProperties>
</file>